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1461-16-047-2B\"/>
    </mc:Choice>
  </mc:AlternateContent>
  <bookViews>
    <workbookView xWindow="120" yWindow="45" windowWidth="3480" windowHeight="8400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52511"/>
</workbook>
</file>

<file path=xl/calcChain.xml><?xml version="1.0" encoding="utf-8"?>
<calcChain xmlns="http://schemas.openxmlformats.org/spreadsheetml/2006/main">
  <c r="B31" i="3" l="1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B49" i="3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H31" i="1" l="1"/>
  <c r="J31" i="1"/>
  <c r="H32" i="1"/>
  <c r="J32" i="1"/>
  <c r="H33" i="1"/>
  <c r="J33" i="1"/>
  <c r="J33" i="3" s="1"/>
  <c r="H34" i="1"/>
  <c r="J34" i="1"/>
  <c r="J34" i="3" s="1"/>
  <c r="L34" i="1"/>
  <c r="L34" i="3" s="1"/>
  <c r="H35" i="1"/>
  <c r="J35" i="1"/>
  <c r="H36" i="1"/>
  <c r="J36" i="1"/>
  <c r="J36" i="3" s="1"/>
  <c r="H37" i="1"/>
  <c r="J37" i="1"/>
  <c r="H38" i="1"/>
  <c r="J38" i="1"/>
  <c r="K38" i="1" s="1"/>
  <c r="H39" i="1"/>
  <c r="J39" i="1"/>
  <c r="L39" i="1"/>
  <c r="L39" i="3" s="1"/>
  <c r="H40" i="1"/>
  <c r="J40" i="1"/>
  <c r="H41" i="1"/>
  <c r="J41" i="1"/>
  <c r="L41" i="1"/>
  <c r="L41" i="3" s="1"/>
  <c r="H42" i="1"/>
  <c r="H42" i="3" s="1"/>
  <c r="J42" i="1"/>
  <c r="H43" i="1"/>
  <c r="J43" i="1"/>
  <c r="J43" i="3" s="1"/>
  <c r="H44" i="1"/>
  <c r="H44" i="3" s="1"/>
  <c r="J44" i="1"/>
  <c r="H45" i="1"/>
  <c r="J45" i="1"/>
  <c r="H46" i="1"/>
  <c r="J46" i="1"/>
  <c r="H47" i="1"/>
  <c r="J47" i="1"/>
  <c r="H48" i="1"/>
  <c r="J48" i="1"/>
  <c r="H49" i="1"/>
  <c r="J49" i="1"/>
  <c r="H50" i="1"/>
  <c r="J50" i="1"/>
  <c r="H51" i="1"/>
  <c r="H51" i="3" s="1"/>
  <c r="J51" i="1"/>
  <c r="H52" i="1"/>
  <c r="H52" i="3" s="1"/>
  <c r="I52" i="1"/>
  <c r="I52" i="3" s="1"/>
  <c r="J52" i="1"/>
  <c r="H53" i="1"/>
  <c r="J53" i="1"/>
  <c r="H54" i="1"/>
  <c r="J54" i="1"/>
  <c r="J54" i="3" s="1"/>
  <c r="H55" i="1"/>
  <c r="J55" i="1"/>
  <c r="I51" i="1" l="1"/>
  <c r="I51" i="3" s="1"/>
  <c r="L43" i="1"/>
  <c r="L43" i="3" s="1"/>
  <c r="K35" i="1"/>
  <c r="K35" i="3" s="1"/>
  <c r="M38" i="1"/>
  <c r="K38" i="3"/>
  <c r="I55" i="1"/>
  <c r="I55" i="3" s="1"/>
  <c r="H55" i="3"/>
  <c r="I37" i="1"/>
  <c r="I37" i="3" s="1"/>
  <c r="H37" i="3"/>
  <c r="I33" i="1"/>
  <c r="I33" i="3" s="1"/>
  <c r="H33" i="3"/>
  <c r="L50" i="1"/>
  <c r="L50" i="3" s="1"/>
  <c r="J50" i="3"/>
  <c r="L49" i="1"/>
  <c r="L49" i="3" s="1"/>
  <c r="J49" i="3"/>
  <c r="L48" i="1"/>
  <c r="L48" i="3" s="1"/>
  <c r="J48" i="3"/>
  <c r="L47" i="1"/>
  <c r="L47" i="3" s="1"/>
  <c r="J47" i="3"/>
  <c r="L46" i="1"/>
  <c r="L46" i="3" s="1"/>
  <c r="J46" i="3"/>
  <c r="L45" i="1"/>
  <c r="L45" i="3" s="1"/>
  <c r="J45" i="3"/>
  <c r="L44" i="1"/>
  <c r="L44" i="3" s="1"/>
  <c r="J44" i="3"/>
  <c r="K41" i="1"/>
  <c r="J41" i="3"/>
  <c r="L40" i="1"/>
  <c r="L40" i="3" s="1"/>
  <c r="J40" i="3"/>
  <c r="I36" i="1"/>
  <c r="I36" i="3" s="1"/>
  <c r="H36" i="3"/>
  <c r="L35" i="1"/>
  <c r="L35" i="3" s="1"/>
  <c r="J35" i="3"/>
  <c r="I31" i="1"/>
  <c r="I31" i="3" s="1"/>
  <c r="H31" i="3"/>
  <c r="I54" i="1"/>
  <c r="I54" i="3" s="1"/>
  <c r="H54" i="3"/>
  <c r="L51" i="1"/>
  <c r="L51" i="3" s="1"/>
  <c r="J51" i="3"/>
  <c r="I38" i="1"/>
  <c r="I38" i="3" s="1"/>
  <c r="H38" i="3"/>
  <c r="M35" i="1"/>
  <c r="I32" i="1"/>
  <c r="I32" i="3" s="1"/>
  <c r="H32" i="3"/>
  <c r="I50" i="1"/>
  <c r="I50" i="3" s="1"/>
  <c r="H50" i="3"/>
  <c r="K49" i="1"/>
  <c r="H49" i="3"/>
  <c r="K48" i="1"/>
  <c r="H48" i="3"/>
  <c r="K47" i="1"/>
  <c r="H47" i="3"/>
  <c r="I46" i="1"/>
  <c r="I46" i="3" s="1"/>
  <c r="H46" i="3"/>
  <c r="I45" i="1"/>
  <c r="I45" i="3" s="1"/>
  <c r="H45" i="3"/>
  <c r="I41" i="1"/>
  <c r="I41" i="3" s="1"/>
  <c r="H41" i="3"/>
  <c r="I40" i="1"/>
  <c r="I40" i="3" s="1"/>
  <c r="H40" i="3"/>
  <c r="K39" i="1"/>
  <c r="J39" i="3"/>
  <c r="I35" i="1"/>
  <c r="I35" i="3" s="1"/>
  <c r="H35" i="3"/>
  <c r="L33" i="1"/>
  <c r="L33" i="3" s="1"/>
  <c r="I53" i="1"/>
  <c r="I53" i="3" s="1"/>
  <c r="H53" i="3"/>
  <c r="K31" i="1"/>
  <c r="J31" i="3"/>
  <c r="L55" i="1"/>
  <c r="L55" i="3" s="1"/>
  <c r="J55" i="3"/>
  <c r="L53" i="1"/>
  <c r="L53" i="3" s="1"/>
  <c r="J53" i="3"/>
  <c r="L52" i="1"/>
  <c r="L52" i="3" s="1"/>
  <c r="J52" i="3"/>
  <c r="I43" i="1"/>
  <c r="I43" i="3" s="1"/>
  <c r="H43" i="3"/>
  <c r="L42" i="1"/>
  <c r="L42" i="3" s="1"/>
  <c r="J42" i="3"/>
  <c r="I39" i="1"/>
  <c r="I39" i="3" s="1"/>
  <c r="H39" i="3"/>
  <c r="L38" i="1"/>
  <c r="L38" i="3" s="1"/>
  <c r="J38" i="3"/>
  <c r="L37" i="1"/>
  <c r="L37" i="3" s="1"/>
  <c r="J37" i="3"/>
  <c r="L36" i="1"/>
  <c r="L36" i="3" s="1"/>
  <c r="I34" i="1"/>
  <c r="I34" i="3" s="1"/>
  <c r="H34" i="3"/>
  <c r="L32" i="1"/>
  <c r="L32" i="3" s="1"/>
  <c r="J32" i="3"/>
  <c r="L31" i="1"/>
  <c r="L31" i="3" s="1"/>
  <c r="K34" i="1"/>
  <c r="I49" i="1"/>
  <c r="I49" i="3" s="1"/>
  <c r="K46" i="1"/>
  <c r="K36" i="1"/>
  <c r="K33" i="1"/>
  <c r="K55" i="1"/>
  <c r="K53" i="1"/>
  <c r="K51" i="1"/>
  <c r="I48" i="1"/>
  <c r="I47" i="1"/>
  <c r="K45" i="1"/>
  <c r="K37" i="1"/>
  <c r="K32" i="1"/>
  <c r="K52" i="1"/>
  <c r="K50" i="1"/>
  <c r="K43" i="1"/>
  <c r="L54" i="1"/>
  <c r="L54" i="3" s="1"/>
  <c r="K54" i="1"/>
  <c r="I42" i="1"/>
  <c r="K42" i="1"/>
  <c r="I44" i="1"/>
  <c r="K44" i="1"/>
  <c r="K40" i="1"/>
  <c r="U13" i="2"/>
  <c r="G8" i="2"/>
  <c r="G7" i="2"/>
  <c r="G6" i="2"/>
  <c r="G5" i="2"/>
  <c r="L8" i="1"/>
  <c r="L9" i="1"/>
  <c r="G29" i="1" s="1"/>
  <c r="H17" i="1"/>
  <c r="J17" i="1"/>
  <c r="L17" i="1" s="1"/>
  <c r="L17" i="3" s="1"/>
  <c r="H18" i="1"/>
  <c r="I18" i="1" s="1"/>
  <c r="J18" i="1"/>
  <c r="L18" i="1" s="1"/>
  <c r="L18" i="3" s="1"/>
  <c r="H19" i="1"/>
  <c r="I19" i="1" s="1"/>
  <c r="I19" i="3" s="1"/>
  <c r="J19" i="1"/>
  <c r="H20" i="1"/>
  <c r="J20" i="1"/>
  <c r="J20" i="3" s="1"/>
  <c r="H21" i="1"/>
  <c r="I21" i="1" s="1"/>
  <c r="I21" i="3" s="1"/>
  <c r="J21" i="1"/>
  <c r="H22" i="1"/>
  <c r="H22" i="3" s="1"/>
  <c r="J22" i="1"/>
  <c r="J22" i="3" s="1"/>
  <c r="H23" i="1"/>
  <c r="H23" i="3" s="1"/>
  <c r="J23" i="1"/>
  <c r="J23" i="3" s="1"/>
  <c r="H24" i="1"/>
  <c r="J24" i="1"/>
  <c r="L24" i="1" s="1"/>
  <c r="L24" i="3" s="1"/>
  <c r="H25" i="1"/>
  <c r="J25" i="1"/>
  <c r="L25" i="1" s="1"/>
  <c r="L25" i="3" s="1"/>
  <c r="H26" i="1"/>
  <c r="H26" i="3" s="1"/>
  <c r="J26" i="1"/>
  <c r="L26" i="1" s="1"/>
  <c r="L26" i="3" s="1"/>
  <c r="H27" i="1"/>
  <c r="J27" i="1"/>
  <c r="H28" i="1"/>
  <c r="K28" i="1" s="1"/>
  <c r="J28" i="1"/>
  <c r="H29" i="1"/>
  <c r="I29" i="1" s="1"/>
  <c r="I29" i="3" s="1"/>
  <c r="K29" i="1"/>
  <c r="K29" i="3" s="1"/>
  <c r="J29" i="1"/>
  <c r="H30" i="1"/>
  <c r="J30" i="1"/>
  <c r="J30" i="3" s="1"/>
  <c r="H16" i="1"/>
  <c r="J16" i="1"/>
  <c r="L16" i="1" s="1"/>
  <c r="L16" i="3" s="1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J26" i="3"/>
  <c r="B27" i="3"/>
  <c r="C27" i="3"/>
  <c r="D27" i="3"/>
  <c r="E27" i="3"/>
  <c r="B28" i="3"/>
  <c r="C28" i="3"/>
  <c r="D28" i="3"/>
  <c r="E28" i="3"/>
  <c r="B29" i="3"/>
  <c r="C29" i="3"/>
  <c r="D29" i="3"/>
  <c r="E29" i="3"/>
  <c r="L30" i="1"/>
  <c r="L30" i="3" s="1"/>
  <c r="L23" i="1"/>
  <c r="L23" i="3" s="1"/>
  <c r="L29" i="1"/>
  <c r="L29" i="3" s="1"/>
  <c r="J29" i="3"/>
  <c r="J16" i="3"/>
  <c r="L20" i="1"/>
  <c r="L20" i="3" s="1"/>
  <c r="M29" i="1"/>
  <c r="M29" i="3" s="1"/>
  <c r="J24" i="3"/>
  <c r="I27" i="1"/>
  <c r="I27" i="3" s="1"/>
  <c r="H27" i="3"/>
  <c r="H18" i="3"/>
  <c r="G27" i="1" l="1"/>
  <c r="G27" i="3" s="1"/>
  <c r="G30" i="1"/>
  <c r="G30" i="3" s="1"/>
  <c r="G22" i="1"/>
  <c r="G22" i="3" s="1"/>
  <c r="G24" i="1"/>
  <c r="G24" i="3" s="1"/>
  <c r="G20" i="1"/>
  <c r="G20" i="3" s="1"/>
  <c r="J18" i="3"/>
  <c r="K30" i="1"/>
  <c r="M30" i="1" s="1"/>
  <c r="M30" i="3" s="1"/>
  <c r="F29" i="1"/>
  <c r="F29" i="3" s="1"/>
  <c r="K22" i="1"/>
  <c r="K22" i="3" s="1"/>
  <c r="H29" i="3"/>
  <c r="G28" i="1"/>
  <c r="G28" i="3" s="1"/>
  <c r="G17" i="1"/>
  <c r="G17" i="3" s="1"/>
  <c r="F25" i="1"/>
  <c r="G23" i="1"/>
  <c r="G23" i="3" s="1"/>
  <c r="F16" i="1"/>
  <c r="F16" i="3" s="1"/>
  <c r="G18" i="1"/>
  <c r="G18" i="3" s="1"/>
  <c r="F23" i="1"/>
  <c r="P23" i="1" s="1"/>
  <c r="G25" i="1"/>
  <c r="G25" i="3" s="1"/>
  <c r="G19" i="1"/>
  <c r="G19" i="3" s="1"/>
  <c r="F28" i="1"/>
  <c r="F18" i="1"/>
  <c r="F18" i="3" s="1"/>
  <c r="G26" i="1"/>
  <c r="G26" i="3" s="1"/>
  <c r="G21" i="1"/>
  <c r="G21" i="3" s="1"/>
  <c r="G16" i="1"/>
  <c r="G16" i="3" s="1"/>
  <c r="K21" i="1"/>
  <c r="K26" i="1"/>
  <c r="M26" i="1" s="1"/>
  <c r="M26" i="3" s="1"/>
  <c r="I22" i="1"/>
  <c r="I22" i="3" s="1"/>
  <c r="I26" i="1"/>
  <c r="I26" i="3" s="1"/>
  <c r="H21" i="3"/>
  <c r="I44" i="3"/>
  <c r="M54" i="1"/>
  <c r="K54" i="3"/>
  <c r="I48" i="3"/>
  <c r="M47" i="1"/>
  <c r="M47" i="3" s="1"/>
  <c r="K47" i="3"/>
  <c r="M41" i="1"/>
  <c r="M41" i="3" s="1"/>
  <c r="K41" i="3"/>
  <c r="J17" i="3"/>
  <c r="M22" i="1"/>
  <c r="M22" i="3" s="1"/>
  <c r="L22" i="1"/>
  <c r="L22" i="3" s="1"/>
  <c r="K18" i="1"/>
  <c r="F31" i="1"/>
  <c r="F36" i="1"/>
  <c r="F52" i="1"/>
  <c r="F47" i="1"/>
  <c r="F51" i="1"/>
  <c r="F32" i="1"/>
  <c r="F33" i="1"/>
  <c r="F37" i="1"/>
  <c r="F38" i="1"/>
  <c r="O38" i="1" s="1"/>
  <c r="F42" i="1"/>
  <c r="F53" i="1"/>
  <c r="F54" i="1"/>
  <c r="F55" i="1"/>
  <c r="F41" i="1"/>
  <c r="F44" i="1"/>
  <c r="F44" i="3" s="1"/>
  <c r="F46" i="1"/>
  <c r="F49" i="1"/>
  <c r="F34" i="1"/>
  <c r="F39" i="1"/>
  <c r="F43" i="1"/>
  <c r="F35" i="1"/>
  <c r="F40" i="1"/>
  <c r="F40" i="3" s="1"/>
  <c r="F45" i="1"/>
  <c r="F48" i="1"/>
  <c r="F50" i="1"/>
  <c r="M44" i="1"/>
  <c r="M44" i="3" s="1"/>
  <c r="K44" i="3"/>
  <c r="M43" i="1"/>
  <c r="K43" i="3"/>
  <c r="M52" i="1"/>
  <c r="K52" i="3"/>
  <c r="I47" i="3"/>
  <c r="M46" i="1"/>
  <c r="K46" i="3"/>
  <c r="M34" i="1"/>
  <c r="K34" i="3"/>
  <c r="M31" i="1"/>
  <c r="M31" i="3" s="1"/>
  <c r="K31" i="3"/>
  <c r="M42" i="1"/>
  <c r="M42" i="3" s="1"/>
  <c r="K42" i="3"/>
  <c r="M32" i="1"/>
  <c r="K32" i="3"/>
  <c r="M49" i="1"/>
  <c r="M49" i="3" s="1"/>
  <c r="K49" i="3"/>
  <c r="O35" i="1"/>
  <c r="M35" i="3"/>
  <c r="M38" i="3"/>
  <c r="I42" i="3"/>
  <c r="M37" i="1"/>
  <c r="K37" i="3"/>
  <c r="M33" i="1"/>
  <c r="K33" i="3"/>
  <c r="M40" i="1"/>
  <c r="K40" i="3"/>
  <c r="M53" i="1"/>
  <c r="K53" i="3"/>
  <c r="H19" i="3"/>
  <c r="J25" i="3"/>
  <c r="G35" i="1"/>
  <c r="G40" i="1"/>
  <c r="G41" i="1"/>
  <c r="G44" i="1"/>
  <c r="G45" i="1"/>
  <c r="G46" i="1"/>
  <c r="G47" i="1"/>
  <c r="G47" i="3" s="1"/>
  <c r="G48" i="1"/>
  <c r="G48" i="3" s="1"/>
  <c r="G49" i="1"/>
  <c r="G50" i="1"/>
  <c r="G51" i="1"/>
  <c r="G34" i="1"/>
  <c r="G39" i="1"/>
  <c r="G31" i="1"/>
  <c r="G36" i="1"/>
  <c r="G52" i="1"/>
  <c r="G43" i="1"/>
  <c r="G32" i="1"/>
  <c r="G33" i="1"/>
  <c r="G37" i="1"/>
  <c r="G38" i="1"/>
  <c r="G42" i="1"/>
  <c r="G42" i="3" s="1"/>
  <c r="G53" i="1"/>
  <c r="G54" i="1"/>
  <c r="G55" i="1"/>
  <c r="M50" i="1"/>
  <c r="K50" i="3"/>
  <c r="M45" i="1"/>
  <c r="M45" i="3" s="1"/>
  <c r="K45" i="3"/>
  <c r="M51" i="1"/>
  <c r="K51" i="3"/>
  <c r="M55" i="1"/>
  <c r="K55" i="3"/>
  <c r="M36" i="1"/>
  <c r="K36" i="3"/>
  <c r="M39" i="1"/>
  <c r="M39" i="3" s="1"/>
  <c r="K39" i="3"/>
  <c r="M48" i="1"/>
  <c r="M48" i="3" s="1"/>
  <c r="K48" i="3"/>
  <c r="K21" i="3"/>
  <c r="M21" i="1"/>
  <c r="M21" i="3" s="1"/>
  <c r="I17" i="1"/>
  <c r="I17" i="3" s="1"/>
  <c r="K17" i="1"/>
  <c r="K28" i="3"/>
  <c r="M28" i="1"/>
  <c r="M28" i="3" s="1"/>
  <c r="I20" i="1"/>
  <c r="I20" i="3" s="1"/>
  <c r="H20" i="3"/>
  <c r="K23" i="1"/>
  <c r="M23" i="1" s="1"/>
  <c r="M23" i="3" s="1"/>
  <c r="H30" i="3"/>
  <c r="I30" i="1"/>
  <c r="I30" i="3" s="1"/>
  <c r="I23" i="1"/>
  <c r="K20" i="1"/>
  <c r="H16" i="3"/>
  <c r="I16" i="1"/>
  <c r="I18" i="3"/>
  <c r="H17" i="3"/>
  <c r="K16" i="1"/>
  <c r="M16" i="1" s="1"/>
  <c r="M16" i="3" s="1"/>
  <c r="H28" i="3"/>
  <c r="I28" i="1"/>
  <c r="K19" i="1"/>
  <c r="P29" i="1"/>
  <c r="O29" i="1"/>
  <c r="K30" i="3"/>
  <c r="L27" i="1"/>
  <c r="L27" i="3" s="1"/>
  <c r="K27" i="1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6" i="1"/>
  <c r="F21" i="1"/>
  <c r="F24" i="1"/>
  <c r="F17" i="1"/>
  <c r="F30" i="1"/>
  <c r="F27" i="1"/>
  <c r="F19" i="1"/>
  <c r="N19" i="1" s="1"/>
  <c r="N29" i="1"/>
  <c r="G29" i="3"/>
  <c r="J28" i="3"/>
  <c r="L28" i="1"/>
  <c r="L28" i="3" s="1"/>
  <c r="H25" i="3"/>
  <c r="K25" i="1"/>
  <c r="I25" i="1"/>
  <c r="I25" i="3" s="1"/>
  <c r="K23" i="3"/>
  <c r="N17" i="1" l="1"/>
  <c r="U17" i="1" s="1"/>
  <c r="O48" i="1"/>
  <c r="N47" i="1"/>
  <c r="N47" i="3" s="1"/>
  <c r="P25" i="1"/>
  <c r="Z25" i="1" s="1"/>
  <c r="Z25" i="3" s="1"/>
  <c r="P16" i="1"/>
  <c r="P16" i="3" s="1"/>
  <c r="F23" i="3"/>
  <c r="F25" i="3"/>
  <c r="N18" i="1"/>
  <c r="N16" i="1"/>
  <c r="R16" i="1" s="1"/>
  <c r="R16" i="3" s="1"/>
  <c r="N21" i="1"/>
  <c r="N21" i="3" s="1"/>
  <c r="P18" i="1"/>
  <c r="Z18" i="1" s="1"/>
  <c r="Z18" i="3" s="1"/>
  <c r="F28" i="3"/>
  <c r="P28" i="1"/>
  <c r="N42" i="1"/>
  <c r="N42" i="3" s="1"/>
  <c r="O23" i="1"/>
  <c r="Q23" i="1" s="1"/>
  <c r="Q23" i="3" s="1"/>
  <c r="O47" i="1"/>
  <c r="O47" i="3" s="1"/>
  <c r="N26" i="1"/>
  <c r="U26" i="1" s="1"/>
  <c r="O42" i="1"/>
  <c r="O42" i="3" s="1"/>
  <c r="K26" i="3"/>
  <c r="O55" i="1"/>
  <c r="M55" i="3"/>
  <c r="G55" i="3"/>
  <c r="N55" i="1"/>
  <c r="G35" i="3"/>
  <c r="N35" i="1"/>
  <c r="X35" i="1" s="1"/>
  <c r="O35" i="3"/>
  <c r="Q35" i="1"/>
  <c r="Q35" i="3" s="1"/>
  <c r="O34" i="1"/>
  <c r="M34" i="3"/>
  <c r="O52" i="1"/>
  <c r="M52" i="3"/>
  <c r="F46" i="3"/>
  <c r="P46" i="1"/>
  <c r="F33" i="3"/>
  <c r="P33" i="1"/>
  <c r="F36" i="3"/>
  <c r="P36" i="1"/>
  <c r="G54" i="3"/>
  <c r="N54" i="1"/>
  <c r="G37" i="3"/>
  <c r="N37" i="1"/>
  <c r="P44" i="1"/>
  <c r="G44" i="3"/>
  <c r="F50" i="3"/>
  <c r="P50" i="1"/>
  <c r="F35" i="3"/>
  <c r="P35" i="1"/>
  <c r="F34" i="3"/>
  <c r="P34" i="1"/>
  <c r="F42" i="3"/>
  <c r="P42" i="1"/>
  <c r="F32" i="3"/>
  <c r="P32" i="1"/>
  <c r="F31" i="3"/>
  <c r="P31" i="1"/>
  <c r="O31" i="1"/>
  <c r="M18" i="1"/>
  <c r="K18" i="3"/>
  <c r="O54" i="1"/>
  <c r="M54" i="3"/>
  <c r="G31" i="3"/>
  <c r="N31" i="1"/>
  <c r="G45" i="3"/>
  <c r="N45" i="1"/>
  <c r="O37" i="1"/>
  <c r="M37" i="3"/>
  <c r="O32" i="1"/>
  <c r="M32" i="3"/>
  <c r="F39" i="3"/>
  <c r="O39" i="1"/>
  <c r="P39" i="1"/>
  <c r="O36" i="1"/>
  <c r="M36" i="3"/>
  <c r="O51" i="1"/>
  <c r="M51" i="3"/>
  <c r="O50" i="1"/>
  <c r="M50" i="3"/>
  <c r="G53" i="3"/>
  <c r="N53" i="1"/>
  <c r="G33" i="3"/>
  <c r="N33" i="1"/>
  <c r="G52" i="3"/>
  <c r="N52" i="1"/>
  <c r="G51" i="3"/>
  <c r="N51" i="1"/>
  <c r="G41" i="3"/>
  <c r="N41" i="1"/>
  <c r="O40" i="1"/>
  <c r="M40" i="3"/>
  <c r="O43" i="1"/>
  <c r="M43" i="3"/>
  <c r="P48" i="1"/>
  <c r="F48" i="3"/>
  <c r="F41" i="3"/>
  <c r="P41" i="1"/>
  <c r="O41" i="1"/>
  <c r="F55" i="3"/>
  <c r="P55" i="1"/>
  <c r="F38" i="3"/>
  <c r="P38" i="1"/>
  <c r="F51" i="3"/>
  <c r="P51" i="1"/>
  <c r="G38" i="3"/>
  <c r="N38" i="1"/>
  <c r="X38" i="1" s="1"/>
  <c r="G34" i="3"/>
  <c r="N34" i="1"/>
  <c r="G49" i="3"/>
  <c r="N49" i="1"/>
  <c r="O53" i="1"/>
  <c r="M53" i="3"/>
  <c r="O33" i="1"/>
  <c r="M33" i="3"/>
  <c r="O38" i="3"/>
  <c r="Q38" i="1"/>
  <c r="Q38" i="3" s="1"/>
  <c r="O46" i="1"/>
  <c r="M46" i="3"/>
  <c r="P53" i="1"/>
  <c r="F53" i="3"/>
  <c r="O44" i="1"/>
  <c r="O44" i="3" s="1"/>
  <c r="O48" i="3"/>
  <c r="G32" i="3"/>
  <c r="N32" i="1"/>
  <c r="G43" i="3"/>
  <c r="N43" i="1"/>
  <c r="G36" i="3"/>
  <c r="N36" i="1"/>
  <c r="G39" i="3"/>
  <c r="N39" i="1"/>
  <c r="G50" i="3"/>
  <c r="N50" i="1"/>
  <c r="G46" i="3"/>
  <c r="N46" i="1"/>
  <c r="P40" i="1"/>
  <c r="G40" i="3"/>
  <c r="N40" i="1"/>
  <c r="F45" i="3"/>
  <c r="P45" i="1"/>
  <c r="O45" i="1"/>
  <c r="F43" i="3"/>
  <c r="P43" i="1"/>
  <c r="P49" i="1"/>
  <c r="F49" i="3"/>
  <c r="O49" i="1"/>
  <c r="F54" i="3"/>
  <c r="P54" i="1"/>
  <c r="F37" i="3"/>
  <c r="P37" i="1"/>
  <c r="P47" i="1"/>
  <c r="F47" i="3"/>
  <c r="F52" i="3"/>
  <c r="P52" i="1"/>
  <c r="N48" i="1"/>
  <c r="V48" i="1" s="1"/>
  <c r="V48" i="3" s="1"/>
  <c r="N44" i="1"/>
  <c r="N28" i="1"/>
  <c r="I28" i="3"/>
  <c r="O28" i="1"/>
  <c r="N24" i="1"/>
  <c r="K19" i="3"/>
  <c r="M19" i="1"/>
  <c r="M19" i="3" s="1"/>
  <c r="M20" i="1"/>
  <c r="M20" i="3" s="1"/>
  <c r="K20" i="3"/>
  <c r="K17" i="3"/>
  <c r="M17" i="1"/>
  <c r="M17" i="3" s="1"/>
  <c r="I23" i="3"/>
  <c r="N23" i="1"/>
  <c r="K16" i="3"/>
  <c r="O16" i="1"/>
  <c r="I16" i="3"/>
  <c r="T47" i="1"/>
  <c r="S47" i="1"/>
  <c r="S47" i="3" s="1"/>
  <c r="U47" i="1"/>
  <c r="R47" i="1"/>
  <c r="R47" i="3" s="1"/>
  <c r="X47" i="1"/>
  <c r="Q48" i="1"/>
  <c r="M25" i="1"/>
  <c r="M25" i="3" s="1"/>
  <c r="K25" i="3"/>
  <c r="P19" i="1"/>
  <c r="F19" i="3"/>
  <c r="O19" i="1"/>
  <c r="S19" i="1" s="1"/>
  <c r="S19" i="3" s="1"/>
  <c r="P24" i="1"/>
  <c r="F24" i="3"/>
  <c r="F22" i="3"/>
  <c r="N22" i="1"/>
  <c r="O22" i="1"/>
  <c r="P22" i="1"/>
  <c r="M27" i="1"/>
  <c r="M27" i="3" s="1"/>
  <c r="K27" i="3"/>
  <c r="N25" i="1"/>
  <c r="N19" i="3"/>
  <c r="U19" i="1"/>
  <c r="V19" i="1"/>
  <c r="V19" i="3" s="1"/>
  <c r="V29" i="1"/>
  <c r="V29" i="3" s="1"/>
  <c r="N29" i="3"/>
  <c r="R29" i="1"/>
  <c r="R29" i="3" s="1"/>
  <c r="U29" i="1"/>
  <c r="S29" i="1"/>
  <c r="S29" i="3" s="1"/>
  <c r="T29" i="1"/>
  <c r="N27" i="1"/>
  <c r="F27" i="3"/>
  <c r="O27" i="1"/>
  <c r="P27" i="1"/>
  <c r="F21" i="3"/>
  <c r="P21" i="1"/>
  <c r="O21" i="1"/>
  <c r="K24" i="3"/>
  <c r="M24" i="1"/>
  <c r="M24" i="3" s="1"/>
  <c r="Z23" i="1"/>
  <c r="Z23" i="3" s="1"/>
  <c r="P23" i="3"/>
  <c r="F30" i="3"/>
  <c r="O30" i="1"/>
  <c r="P30" i="1"/>
  <c r="F26" i="3"/>
  <c r="O26" i="1"/>
  <c r="P26" i="1"/>
  <c r="N30" i="1"/>
  <c r="O29" i="3"/>
  <c r="Q29" i="1"/>
  <c r="Q29" i="3" s="1"/>
  <c r="X29" i="1"/>
  <c r="U16" i="1"/>
  <c r="P17" i="1"/>
  <c r="F17" i="3"/>
  <c r="F20" i="3"/>
  <c r="N20" i="1"/>
  <c r="P20" i="1"/>
  <c r="Z29" i="1"/>
  <c r="Z29" i="3" s="1"/>
  <c r="P29" i="3"/>
  <c r="N17" i="3" l="1"/>
  <c r="R17" i="1"/>
  <c r="R17" i="3" s="1"/>
  <c r="V47" i="1"/>
  <c r="V47" i="3" s="1"/>
  <c r="Q47" i="1"/>
  <c r="Q47" i="3" s="1"/>
  <c r="S44" i="1"/>
  <c r="S44" i="3" s="1"/>
  <c r="P25" i="3"/>
  <c r="R18" i="1"/>
  <c r="R18" i="3" s="1"/>
  <c r="N26" i="3"/>
  <c r="P18" i="3"/>
  <c r="T44" i="1"/>
  <c r="AA44" i="1" s="1"/>
  <c r="AA44" i="3" s="1"/>
  <c r="U18" i="1"/>
  <c r="AB18" i="1" s="1"/>
  <c r="AB18" i="3" s="1"/>
  <c r="N18" i="3"/>
  <c r="Z16" i="1"/>
  <c r="Z16" i="3" s="1"/>
  <c r="V16" i="1"/>
  <c r="V16" i="3" s="1"/>
  <c r="N16" i="3"/>
  <c r="U21" i="1"/>
  <c r="AB21" i="1" s="1"/>
  <c r="AB21" i="3" s="1"/>
  <c r="V26" i="1"/>
  <c r="V26" i="3" s="1"/>
  <c r="R21" i="1"/>
  <c r="R21" i="3" s="1"/>
  <c r="V21" i="1"/>
  <c r="V21" i="3" s="1"/>
  <c r="S16" i="1"/>
  <c r="S16" i="3" s="1"/>
  <c r="T42" i="1"/>
  <c r="T42" i="3" s="1"/>
  <c r="U42" i="1"/>
  <c r="AB42" i="1" s="1"/>
  <c r="AB42" i="3" s="1"/>
  <c r="U24" i="1"/>
  <c r="U24" i="3" s="1"/>
  <c r="W26" i="1"/>
  <c r="W26" i="3" s="1"/>
  <c r="S42" i="1"/>
  <c r="S42" i="3" s="1"/>
  <c r="P28" i="3"/>
  <c r="Z28" i="1"/>
  <c r="Z28" i="3" s="1"/>
  <c r="R26" i="1"/>
  <c r="R26" i="3" s="1"/>
  <c r="R42" i="1"/>
  <c r="R42" i="3" s="1"/>
  <c r="V42" i="1"/>
  <c r="V42" i="3" s="1"/>
  <c r="X23" i="1"/>
  <c r="X23" i="3" s="1"/>
  <c r="O23" i="3"/>
  <c r="X48" i="1"/>
  <c r="Y48" i="1" s="1"/>
  <c r="S23" i="1"/>
  <c r="S23" i="3" s="1"/>
  <c r="Q44" i="1"/>
  <c r="W44" i="1" s="1"/>
  <c r="W44" i="3" s="1"/>
  <c r="T19" i="1"/>
  <c r="AA19" i="1" s="1"/>
  <c r="AA19" i="3" s="1"/>
  <c r="X42" i="1"/>
  <c r="Y42" i="1" s="1"/>
  <c r="Q42" i="1"/>
  <c r="Q42" i="3" s="1"/>
  <c r="N24" i="3"/>
  <c r="Z52" i="1"/>
  <c r="Z52" i="3" s="1"/>
  <c r="P52" i="3"/>
  <c r="Z45" i="1"/>
  <c r="Z45" i="3" s="1"/>
  <c r="P45" i="3"/>
  <c r="O33" i="3"/>
  <c r="X33" i="1"/>
  <c r="Q33" i="1"/>
  <c r="Q33" i="3" s="1"/>
  <c r="N41" i="3"/>
  <c r="T41" i="1"/>
  <c r="R41" i="1"/>
  <c r="R41" i="3" s="1"/>
  <c r="U41" i="1"/>
  <c r="S41" i="1"/>
  <c r="S41" i="3" s="1"/>
  <c r="V41" i="1"/>
  <c r="V41" i="3" s="1"/>
  <c r="N53" i="3"/>
  <c r="U53" i="1"/>
  <c r="S53" i="1"/>
  <c r="S53" i="3" s="1"/>
  <c r="V53" i="1"/>
  <c r="V53" i="3" s="1"/>
  <c r="T53" i="1"/>
  <c r="R53" i="1"/>
  <c r="R53" i="3" s="1"/>
  <c r="X37" i="1"/>
  <c r="O37" i="3"/>
  <c r="Q37" i="1"/>
  <c r="Q37" i="3" s="1"/>
  <c r="Z34" i="1"/>
  <c r="Z34" i="3" s="1"/>
  <c r="P34" i="3"/>
  <c r="N37" i="3"/>
  <c r="V37" i="1"/>
  <c r="V37" i="3" s="1"/>
  <c r="S37" i="1"/>
  <c r="S37" i="3" s="1"/>
  <c r="T37" i="1"/>
  <c r="R37" i="1"/>
  <c r="R37" i="3" s="1"/>
  <c r="U37" i="1"/>
  <c r="X44" i="1"/>
  <c r="AA47" i="1"/>
  <c r="AA47" i="3" s="1"/>
  <c r="T47" i="3"/>
  <c r="N48" i="3"/>
  <c r="R48" i="1"/>
  <c r="R48" i="3" s="1"/>
  <c r="T48" i="1"/>
  <c r="U48" i="1"/>
  <c r="Z47" i="1"/>
  <c r="Z47" i="3" s="1"/>
  <c r="P47" i="3"/>
  <c r="O45" i="3"/>
  <c r="X45" i="1"/>
  <c r="Q45" i="1"/>
  <c r="N46" i="3"/>
  <c r="R46" i="1"/>
  <c r="R46" i="3" s="1"/>
  <c r="S46" i="1"/>
  <c r="S46" i="3" s="1"/>
  <c r="V46" i="1"/>
  <c r="V46" i="3" s="1"/>
  <c r="U46" i="1"/>
  <c r="T46" i="1"/>
  <c r="X36" i="1"/>
  <c r="N36" i="3"/>
  <c r="T36" i="1"/>
  <c r="S36" i="1"/>
  <c r="S36" i="3" s="1"/>
  <c r="U36" i="1"/>
  <c r="R36" i="1"/>
  <c r="R36" i="3" s="1"/>
  <c r="V36" i="1"/>
  <c r="V36" i="3" s="1"/>
  <c r="X32" i="1"/>
  <c r="N32" i="3"/>
  <c r="R32" i="1"/>
  <c r="R32" i="3" s="1"/>
  <c r="V32" i="1"/>
  <c r="V32" i="3" s="1"/>
  <c r="S32" i="1"/>
  <c r="S32" i="3" s="1"/>
  <c r="T32" i="1"/>
  <c r="U32" i="1"/>
  <c r="N49" i="3"/>
  <c r="T49" i="1"/>
  <c r="R49" i="1"/>
  <c r="R49" i="3" s="1"/>
  <c r="S49" i="1"/>
  <c r="S49" i="3" s="1"/>
  <c r="U49" i="1"/>
  <c r="V49" i="1"/>
  <c r="V49" i="3" s="1"/>
  <c r="N38" i="3"/>
  <c r="R38" i="1"/>
  <c r="R38" i="3" s="1"/>
  <c r="W38" i="1"/>
  <c r="W38" i="3" s="1"/>
  <c r="V38" i="1"/>
  <c r="V38" i="3" s="1"/>
  <c r="S38" i="1"/>
  <c r="S38" i="3" s="1"/>
  <c r="T38" i="1"/>
  <c r="U38" i="1"/>
  <c r="Z41" i="1"/>
  <c r="Z41" i="3" s="1"/>
  <c r="P41" i="3"/>
  <c r="O40" i="3"/>
  <c r="X40" i="1"/>
  <c r="Q40" i="1"/>
  <c r="Q40" i="3" s="1"/>
  <c r="Q50" i="1"/>
  <c r="Q50" i="3" s="1"/>
  <c r="O50" i="3"/>
  <c r="X50" i="1"/>
  <c r="Z44" i="1"/>
  <c r="Z44" i="3" s="1"/>
  <c r="P44" i="3"/>
  <c r="N35" i="3"/>
  <c r="T35" i="1"/>
  <c r="S35" i="1"/>
  <c r="S35" i="3" s="1"/>
  <c r="U35" i="1"/>
  <c r="V35" i="1"/>
  <c r="V35" i="3" s="1"/>
  <c r="R35" i="1"/>
  <c r="R35" i="3" s="1"/>
  <c r="W35" i="1"/>
  <c r="W35" i="3" s="1"/>
  <c r="N55" i="3"/>
  <c r="S55" i="1"/>
  <c r="S55" i="3" s="1"/>
  <c r="T55" i="1"/>
  <c r="R55" i="1"/>
  <c r="R55" i="3" s="1"/>
  <c r="U55" i="1"/>
  <c r="V55" i="1"/>
  <c r="V55" i="3" s="1"/>
  <c r="O49" i="3"/>
  <c r="Q49" i="1"/>
  <c r="Q49" i="3" s="1"/>
  <c r="X49" i="1"/>
  <c r="N40" i="3"/>
  <c r="U40" i="1"/>
  <c r="V40" i="1"/>
  <c r="V40" i="3" s="1"/>
  <c r="R40" i="1"/>
  <c r="R40" i="3" s="1"/>
  <c r="S40" i="1"/>
  <c r="S40" i="3" s="1"/>
  <c r="T40" i="1"/>
  <c r="Z55" i="1"/>
  <c r="Z55" i="3" s="1"/>
  <c r="P55" i="3"/>
  <c r="O43" i="3"/>
  <c r="X43" i="1"/>
  <c r="Q43" i="1"/>
  <c r="O54" i="3"/>
  <c r="Q54" i="1"/>
  <c r="X54" i="1"/>
  <c r="Z32" i="1"/>
  <c r="Z32" i="3" s="1"/>
  <c r="P32" i="3"/>
  <c r="Z50" i="1"/>
  <c r="Z50" i="3" s="1"/>
  <c r="P50" i="3"/>
  <c r="Z33" i="1"/>
  <c r="Z33" i="3" s="1"/>
  <c r="P33" i="3"/>
  <c r="AB47" i="1"/>
  <c r="AB47" i="3" s="1"/>
  <c r="U47" i="3"/>
  <c r="V44" i="1"/>
  <c r="V44" i="3" s="1"/>
  <c r="Z43" i="1"/>
  <c r="Z43" i="3" s="1"/>
  <c r="P43" i="3"/>
  <c r="N50" i="3"/>
  <c r="T50" i="1"/>
  <c r="V50" i="1"/>
  <c r="V50" i="3" s="1"/>
  <c r="S50" i="1"/>
  <c r="S50" i="3" s="1"/>
  <c r="R50" i="1"/>
  <c r="R50" i="3" s="1"/>
  <c r="U50" i="1"/>
  <c r="N39" i="3"/>
  <c r="T39" i="1"/>
  <c r="S39" i="1"/>
  <c r="S39" i="3" s="1"/>
  <c r="U39" i="1"/>
  <c r="V39" i="1"/>
  <c r="V39" i="3" s="1"/>
  <c r="R39" i="1"/>
  <c r="R39" i="3" s="1"/>
  <c r="N43" i="3"/>
  <c r="T43" i="1"/>
  <c r="R43" i="1"/>
  <c r="R43" i="3" s="1"/>
  <c r="U43" i="1"/>
  <c r="S43" i="1"/>
  <c r="S43" i="3" s="1"/>
  <c r="V43" i="1"/>
  <c r="V43" i="3" s="1"/>
  <c r="N34" i="3"/>
  <c r="R34" i="1"/>
  <c r="R34" i="3" s="1"/>
  <c r="S34" i="1"/>
  <c r="S34" i="3" s="1"/>
  <c r="V34" i="1"/>
  <c r="V34" i="3" s="1"/>
  <c r="T34" i="1"/>
  <c r="U34" i="1"/>
  <c r="Z51" i="1"/>
  <c r="Z51" i="3" s="1"/>
  <c r="P51" i="3"/>
  <c r="O51" i="3"/>
  <c r="Q51" i="1"/>
  <c r="Q51" i="3" s="1"/>
  <c r="X51" i="1"/>
  <c r="Q36" i="1"/>
  <c r="Q36" i="3" s="1"/>
  <c r="O36" i="3"/>
  <c r="X39" i="1"/>
  <c r="O39" i="3"/>
  <c r="Q39" i="1"/>
  <c r="Q39" i="3" s="1"/>
  <c r="N45" i="3"/>
  <c r="U45" i="1"/>
  <c r="T45" i="1"/>
  <c r="R45" i="1"/>
  <c r="R45" i="3" s="1"/>
  <c r="S45" i="1"/>
  <c r="S45" i="3" s="1"/>
  <c r="V45" i="1"/>
  <c r="V45" i="3" s="1"/>
  <c r="N31" i="3"/>
  <c r="U31" i="1"/>
  <c r="R31" i="1"/>
  <c r="R31" i="3" s="1"/>
  <c r="V31" i="1"/>
  <c r="V31" i="3" s="1"/>
  <c r="S31" i="1"/>
  <c r="S31" i="3" s="1"/>
  <c r="T31" i="1"/>
  <c r="O31" i="3"/>
  <c r="X31" i="1"/>
  <c r="Q31" i="1"/>
  <c r="Q31" i="3" s="1"/>
  <c r="Q52" i="1"/>
  <c r="Q52" i="3" s="1"/>
  <c r="O52" i="3"/>
  <c r="X52" i="1"/>
  <c r="X34" i="1"/>
  <c r="O34" i="3"/>
  <c r="Q34" i="1"/>
  <c r="X35" i="3"/>
  <c r="Y35" i="1"/>
  <c r="W48" i="1"/>
  <c r="W48" i="3" s="1"/>
  <c r="Q48" i="3"/>
  <c r="Z54" i="1"/>
  <c r="Z54" i="3" s="1"/>
  <c r="P54" i="3"/>
  <c r="X38" i="3"/>
  <c r="Y38" i="1"/>
  <c r="Z39" i="1"/>
  <c r="Z39" i="3" s="1"/>
  <c r="P39" i="3"/>
  <c r="R24" i="1"/>
  <c r="R24" i="3" s="1"/>
  <c r="Y47" i="1"/>
  <c r="X47" i="3"/>
  <c r="N44" i="3"/>
  <c r="U44" i="1"/>
  <c r="R44" i="1"/>
  <c r="R44" i="3" s="1"/>
  <c r="Z37" i="1"/>
  <c r="Z37" i="3" s="1"/>
  <c r="P37" i="3"/>
  <c r="Z49" i="1"/>
  <c r="Z49" i="3" s="1"/>
  <c r="P49" i="3"/>
  <c r="Z40" i="1"/>
  <c r="Z40" i="3" s="1"/>
  <c r="P40" i="3"/>
  <c r="S48" i="1"/>
  <c r="S48" i="3" s="1"/>
  <c r="Z53" i="1"/>
  <c r="Z53" i="3" s="1"/>
  <c r="P53" i="3"/>
  <c r="X46" i="1"/>
  <c r="O46" i="3"/>
  <c r="Q46" i="1"/>
  <c r="Q53" i="1"/>
  <c r="Q53" i="3" s="1"/>
  <c r="O53" i="3"/>
  <c r="X53" i="1"/>
  <c r="Z38" i="1"/>
  <c r="Z38" i="3" s="1"/>
  <c r="P38" i="3"/>
  <c r="O41" i="3"/>
  <c r="Q41" i="1"/>
  <c r="X41" i="1"/>
  <c r="Z48" i="1"/>
  <c r="Z48" i="3" s="1"/>
  <c r="P48" i="3"/>
  <c r="T51" i="1"/>
  <c r="N51" i="3"/>
  <c r="V51" i="1"/>
  <c r="V51" i="3" s="1"/>
  <c r="S51" i="1"/>
  <c r="S51" i="3" s="1"/>
  <c r="U51" i="1"/>
  <c r="R51" i="1"/>
  <c r="R51" i="3" s="1"/>
  <c r="N52" i="3"/>
  <c r="T52" i="1"/>
  <c r="V52" i="1"/>
  <c r="V52" i="3" s="1"/>
  <c r="U52" i="1"/>
  <c r="R52" i="1"/>
  <c r="R52" i="3" s="1"/>
  <c r="S52" i="1"/>
  <c r="S52" i="3" s="1"/>
  <c r="N33" i="3"/>
  <c r="T33" i="1"/>
  <c r="S33" i="1"/>
  <c r="S33" i="3" s="1"/>
  <c r="U33" i="1"/>
  <c r="R33" i="1"/>
  <c r="R33" i="3" s="1"/>
  <c r="V33" i="1"/>
  <c r="V33" i="3" s="1"/>
  <c r="O32" i="3"/>
  <c r="Q32" i="1"/>
  <c r="Q32" i="3" s="1"/>
  <c r="M18" i="3"/>
  <c r="O18" i="1"/>
  <c r="Z31" i="1"/>
  <c r="Z31" i="3" s="1"/>
  <c r="P31" i="3"/>
  <c r="Z42" i="1"/>
  <c r="Z42" i="3" s="1"/>
  <c r="P42" i="3"/>
  <c r="Z35" i="1"/>
  <c r="Z35" i="3" s="1"/>
  <c r="P35" i="3"/>
  <c r="N54" i="3"/>
  <c r="S54" i="1"/>
  <c r="S54" i="3" s="1"/>
  <c r="V54" i="1"/>
  <c r="V54" i="3" s="1"/>
  <c r="U54" i="1"/>
  <c r="R54" i="1"/>
  <c r="R54" i="3" s="1"/>
  <c r="T54" i="1"/>
  <c r="Z36" i="1"/>
  <c r="Z36" i="3" s="1"/>
  <c r="P36" i="3"/>
  <c r="Z46" i="1"/>
  <c r="Z46" i="3" s="1"/>
  <c r="P46" i="3"/>
  <c r="O55" i="3"/>
  <c r="X55" i="1"/>
  <c r="Q55" i="1"/>
  <c r="O25" i="1"/>
  <c r="X25" i="1" s="1"/>
  <c r="R28" i="1"/>
  <c r="R28" i="3" s="1"/>
  <c r="S28" i="1"/>
  <c r="S28" i="3" s="1"/>
  <c r="N28" i="3"/>
  <c r="V28" i="1"/>
  <c r="V28" i="3" s="1"/>
  <c r="U28" i="1"/>
  <c r="T28" i="1"/>
  <c r="O20" i="1"/>
  <c r="X20" i="1" s="1"/>
  <c r="R19" i="1"/>
  <c r="R19" i="3" s="1"/>
  <c r="Q16" i="1"/>
  <c r="Q16" i="3" s="1"/>
  <c r="O16" i="3"/>
  <c r="X16" i="1"/>
  <c r="N23" i="3"/>
  <c r="V23" i="1"/>
  <c r="V23" i="3" s="1"/>
  <c r="W23" i="1"/>
  <c r="W23" i="3" s="1"/>
  <c r="U23" i="1"/>
  <c r="R23" i="1"/>
  <c r="R23" i="3" s="1"/>
  <c r="X28" i="1"/>
  <c r="Q28" i="1"/>
  <c r="O28" i="3"/>
  <c r="T23" i="1"/>
  <c r="T23" i="3" s="1"/>
  <c r="O17" i="1"/>
  <c r="T16" i="1"/>
  <c r="T16" i="3" s="1"/>
  <c r="U16" i="3"/>
  <c r="AB16" i="1"/>
  <c r="AB16" i="3" s="1"/>
  <c r="Y29" i="1"/>
  <c r="X29" i="3"/>
  <c r="P26" i="3"/>
  <c r="Z26" i="1"/>
  <c r="Z26" i="3" s="1"/>
  <c r="Q30" i="1"/>
  <c r="Q30" i="3" s="1"/>
  <c r="O30" i="3"/>
  <c r="X30" i="1"/>
  <c r="O21" i="3"/>
  <c r="X21" i="1"/>
  <c r="Q21" i="1"/>
  <c r="Q21" i="3" s="1"/>
  <c r="X27" i="1"/>
  <c r="Q27" i="1"/>
  <c r="Q27" i="3" s="1"/>
  <c r="O27" i="3"/>
  <c r="T21" i="1"/>
  <c r="W29" i="1"/>
  <c r="W29" i="3" s="1"/>
  <c r="R25" i="1"/>
  <c r="R25" i="3" s="1"/>
  <c r="W25" i="1"/>
  <c r="W25" i="3" s="1"/>
  <c r="V25" i="1"/>
  <c r="V25" i="3" s="1"/>
  <c r="N25" i="3"/>
  <c r="U25" i="1"/>
  <c r="X19" i="1"/>
  <c r="O19" i="3"/>
  <c r="Q19" i="1"/>
  <c r="X26" i="1"/>
  <c r="O26" i="3"/>
  <c r="Q26" i="1"/>
  <c r="Q26" i="3" s="1"/>
  <c r="Z21" i="1"/>
  <c r="Z21" i="3" s="1"/>
  <c r="P21" i="3"/>
  <c r="U29" i="3"/>
  <c r="AB29" i="1"/>
  <c r="AB29" i="3" s="1"/>
  <c r="Z22" i="1"/>
  <c r="Z22" i="3" s="1"/>
  <c r="P22" i="3"/>
  <c r="N20" i="3"/>
  <c r="V20" i="1"/>
  <c r="V20" i="3" s="1"/>
  <c r="R20" i="1"/>
  <c r="R20" i="3" s="1"/>
  <c r="U20" i="1"/>
  <c r="S26" i="1"/>
  <c r="S26" i="3" s="1"/>
  <c r="AB26" i="1"/>
  <c r="AB26" i="3" s="1"/>
  <c r="U26" i="3"/>
  <c r="T27" i="1"/>
  <c r="V27" i="1"/>
  <c r="V27" i="3" s="1"/>
  <c r="U27" i="1"/>
  <c r="R27" i="1"/>
  <c r="R27" i="3" s="1"/>
  <c r="N27" i="3"/>
  <c r="S27" i="1"/>
  <c r="S27" i="3" s="1"/>
  <c r="AA29" i="1"/>
  <c r="AA29" i="3" s="1"/>
  <c r="T29" i="3"/>
  <c r="AB19" i="1"/>
  <c r="AB19" i="3" s="1"/>
  <c r="U19" i="3"/>
  <c r="O22" i="3"/>
  <c r="Q22" i="1"/>
  <c r="Q22" i="3" s="1"/>
  <c r="X22" i="1"/>
  <c r="O24" i="1"/>
  <c r="P19" i="3"/>
  <c r="Z19" i="1"/>
  <c r="Z19" i="3" s="1"/>
  <c r="Z17" i="1"/>
  <c r="Z17" i="3" s="1"/>
  <c r="P17" i="3"/>
  <c r="Z20" i="1"/>
  <c r="Z20" i="3" s="1"/>
  <c r="P20" i="3"/>
  <c r="T30" i="1"/>
  <c r="S30" i="1"/>
  <c r="S30" i="3" s="1"/>
  <c r="N30" i="3"/>
  <c r="R30" i="1"/>
  <c r="R30" i="3" s="1"/>
  <c r="V30" i="1"/>
  <c r="V30" i="3" s="1"/>
  <c r="U30" i="1"/>
  <c r="P30" i="3"/>
  <c r="Z30" i="1"/>
  <c r="Z30" i="3" s="1"/>
  <c r="T26" i="1"/>
  <c r="Z27" i="1"/>
  <c r="Z27" i="3" s="1"/>
  <c r="P27" i="3"/>
  <c r="S21" i="1"/>
  <c r="S21" i="3" s="1"/>
  <c r="N22" i="3"/>
  <c r="W22" i="1"/>
  <c r="W22" i="3" s="1"/>
  <c r="R22" i="1"/>
  <c r="R22" i="3" s="1"/>
  <c r="V22" i="1"/>
  <c r="V22" i="3" s="1"/>
  <c r="U22" i="1"/>
  <c r="T22" i="1"/>
  <c r="S22" i="1"/>
  <c r="S22" i="3" s="1"/>
  <c r="P24" i="3"/>
  <c r="Z24" i="1"/>
  <c r="Z24" i="3" s="1"/>
  <c r="U17" i="3"/>
  <c r="AB17" i="1"/>
  <c r="AB17" i="3" s="1"/>
  <c r="W47" i="1" l="1"/>
  <c r="W47" i="3" s="1"/>
  <c r="Y23" i="1"/>
  <c r="Y23" i="3" s="1"/>
  <c r="AB24" i="1"/>
  <c r="AB24" i="3" s="1"/>
  <c r="U18" i="3"/>
  <c r="V24" i="1"/>
  <c r="V24" i="3" s="1"/>
  <c r="V17" i="1"/>
  <c r="V17" i="3" s="1"/>
  <c r="S17" i="1"/>
  <c r="S17" i="3" s="1"/>
  <c r="T17" i="1"/>
  <c r="W27" i="1"/>
  <c r="W27" i="3" s="1"/>
  <c r="V18" i="1"/>
  <c r="V18" i="3" s="1"/>
  <c r="Q19" i="3"/>
  <c r="W19" i="1"/>
  <c r="W19" i="3" s="1"/>
  <c r="W16" i="1"/>
  <c r="W16" i="3" s="1"/>
  <c r="W21" i="1"/>
  <c r="W21" i="3" s="1"/>
  <c r="U21" i="3"/>
  <c r="AA42" i="1"/>
  <c r="AA42" i="3" s="1"/>
  <c r="T44" i="3"/>
  <c r="Q44" i="3"/>
  <c r="U42" i="3"/>
  <c r="AA16" i="1"/>
  <c r="AA16" i="3" s="1"/>
  <c r="X48" i="3"/>
  <c r="Q17" i="1"/>
  <c r="Q17" i="3" s="1"/>
  <c r="T19" i="3"/>
  <c r="X42" i="3"/>
  <c r="W36" i="1"/>
  <c r="W36" i="3" s="1"/>
  <c r="W51" i="1"/>
  <c r="W51" i="3" s="1"/>
  <c r="W40" i="1"/>
  <c r="W40" i="3" s="1"/>
  <c r="W37" i="1"/>
  <c r="W37" i="3" s="1"/>
  <c r="AA23" i="1"/>
  <c r="AA23" i="3" s="1"/>
  <c r="W42" i="1"/>
  <c r="W42" i="3" s="1"/>
  <c r="W52" i="1"/>
  <c r="W52" i="3" s="1"/>
  <c r="W41" i="1"/>
  <c r="W41" i="3" s="1"/>
  <c r="Q41" i="3"/>
  <c r="W46" i="1"/>
  <c r="W46" i="3" s="1"/>
  <c r="Q46" i="3"/>
  <c r="Y34" i="1"/>
  <c r="X34" i="3"/>
  <c r="AB38" i="1"/>
  <c r="AB38" i="3" s="1"/>
  <c r="U38" i="3"/>
  <c r="AA49" i="1"/>
  <c r="AA49" i="3" s="1"/>
  <c r="T49" i="3"/>
  <c r="O20" i="3"/>
  <c r="AB54" i="1"/>
  <c r="AB54" i="3" s="1"/>
  <c r="U54" i="3"/>
  <c r="W33" i="1"/>
  <c r="W33" i="3" s="1"/>
  <c r="AA33" i="1"/>
  <c r="AA33" i="3" s="1"/>
  <c r="T33" i="3"/>
  <c r="Y53" i="1"/>
  <c r="X53" i="3"/>
  <c r="AB44" i="1"/>
  <c r="AB44" i="3" s="1"/>
  <c r="U44" i="3"/>
  <c r="Y52" i="1"/>
  <c r="X52" i="3"/>
  <c r="AB31" i="1"/>
  <c r="AB31" i="3" s="1"/>
  <c r="U31" i="3"/>
  <c r="AB34" i="1"/>
  <c r="AB34" i="3" s="1"/>
  <c r="U34" i="3"/>
  <c r="AB39" i="1"/>
  <c r="AB39" i="3" s="1"/>
  <c r="U39" i="3"/>
  <c r="W50" i="1"/>
  <c r="W50" i="3" s="1"/>
  <c r="AC48" i="1"/>
  <c r="AC48" i="3" s="1"/>
  <c r="Y48" i="3"/>
  <c r="Y54" i="1"/>
  <c r="X54" i="3"/>
  <c r="W43" i="1"/>
  <c r="W43" i="3" s="1"/>
  <c r="Q43" i="3"/>
  <c r="Y49" i="1"/>
  <c r="X49" i="3"/>
  <c r="AA55" i="1"/>
  <c r="AA55" i="3" s="1"/>
  <c r="T55" i="3"/>
  <c r="AB35" i="1"/>
  <c r="AB35" i="3" s="1"/>
  <c r="U35" i="3"/>
  <c r="AA38" i="1"/>
  <c r="AA38" i="3" s="1"/>
  <c r="T38" i="3"/>
  <c r="W49" i="1"/>
  <c r="W49" i="3" s="1"/>
  <c r="AA46" i="1"/>
  <c r="AA46" i="3" s="1"/>
  <c r="T46" i="3"/>
  <c r="AA37" i="1"/>
  <c r="AA37" i="3" s="1"/>
  <c r="T37" i="3"/>
  <c r="W53" i="1"/>
  <c r="W53" i="3" s="1"/>
  <c r="AB41" i="1"/>
  <c r="AB41" i="3" s="1"/>
  <c r="U41" i="3"/>
  <c r="X33" i="3"/>
  <c r="Y33" i="1"/>
  <c r="Y55" i="1"/>
  <c r="X55" i="3"/>
  <c r="AB43" i="1"/>
  <c r="AB43" i="3" s="1"/>
  <c r="U43" i="3"/>
  <c r="AB49" i="1"/>
  <c r="AB49" i="3" s="1"/>
  <c r="U49" i="3"/>
  <c r="AA32" i="1"/>
  <c r="AA32" i="3" s="1"/>
  <c r="T32" i="3"/>
  <c r="AA36" i="1"/>
  <c r="AA36" i="3" s="1"/>
  <c r="T36" i="3"/>
  <c r="AA48" i="1"/>
  <c r="AA48" i="3" s="1"/>
  <c r="T48" i="3"/>
  <c r="Y44" i="1"/>
  <c r="X44" i="3"/>
  <c r="W30" i="1"/>
  <c r="W30" i="3" s="1"/>
  <c r="Q20" i="1"/>
  <c r="S20" i="1"/>
  <c r="S20" i="3" s="1"/>
  <c r="T20" i="1"/>
  <c r="AA20" i="1" s="1"/>
  <c r="AA20" i="3" s="1"/>
  <c r="AB52" i="1"/>
  <c r="AB52" i="3" s="1"/>
  <c r="U52" i="3"/>
  <c r="Y46" i="1"/>
  <c r="X46" i="3"/>
  <c r="AC42" i="1"/>
  <c r="AC42" i="3" s="1"/>
  <c r="Y42" i="3"/>
  <c r="AC38" i="1"/>
  <c r="AC38" i="3" s="1"/>
  <c r="Y38" i="3"/>
  <c r="W34" i="1"/>
  <c r="W34" i="3" s="1"/>
  <c r="Q34" i="3"/>
  <c r="AA45" i="1"/>
  <c r="AA45" i="3" s="1"/>
  <c r="T45" i="3"/>
  <c r="Y51" i="1"/>
  <c r="X51" i="3"/>
  <c r="AA34" i="1"/>
  <c r="AA34" i="3" s="1"/>
  <c r="T34" i="3"/>
  <c r="AA43" i="1"/>
  <c r="AA43" i="3" s="1"/>
  <c r="T43" i="3"/>
  <c r="W39" i="1"/>
  <c r="W39" i="3" s="1"/>
  <c r="AB50" i="1"/>
  <c r="AB50" i="3" s="1"/>
  <c r="U50" i="3"/>
  <c r="AA50" i="1"/>
  <c r="AA50" i="3" s="1"/>
  <c r="T50" i="3"/>
  <c r="W54" i="1"/>
  <c r="W54" i="3" s="1"/>
  <c r="Q54" i="3"/>
  <c r="Y43" i="1"/>
  <c r="X43" i="3"/>
  <c r="Y50" i="1"/>
  <c r="X50" i="3"/>
  <c r="Y40" i="1"/>
  <c r="X40" i="3"/>
  <c r="X32" i="3"/>
  <c r="Y32" i="1"/>
  <c r="AB36" i="1"/>
  <c r="AB36" i="3" s="1"/>
  <c r="U36" i="3"/>
  <c r="X36" i="3"/>
  <c r="Y36" i="1"/>
  <c r="AB46" i="1"/>
  <c r="AB46" i="3" s="1"/>
  <c r="U46" i="3"/>
  <c r="AA52" i="1"/>
  <c r="AA52" i="3" s="1"/>
  <c r="T52" i="3"/>
  <c r="AB51" i="1"/>
  <c r="AB51" i="3" s="1"/>
  <c r="U51" i="3"/>
  <c r="AA51" i="1"/>
  <c r="AA51" i="3" s="1"/>
  <c r="T51" i="3"/>
  <c r="AC35" i="1"/>
  <c r="AC35" i="3" s="1"/>
  <c r="Y35" i="3"/>
  <c r="AA31" i="1"/>
  <c r="AA31" i="3" s="1"/>
  <c r="T31" i="3"/>
  <c r="Y45" i="1"/>
  <c r="X45" i="3"/>
  <c r="W55" i="1"/>
  <c r="W55" i="3" s="1"/>
  <c r="Q55" i="3"/>
  <c r="AA54" i="1"/>
  <c r="AA54" i="3" s="1"/>
  <c r="T54" i="3"/>
  <c r="S18" i="1"/>
  <c r="S18" i="3" s="1"/>
  <c r="Q18" i="1"/>
  <c r="Q18" i="3" s="1"/>
  <c r="O18" i="3"/>
  <c r="T18" i="1"/>
  <c r="X18" i="1"/>
  <c r="AB33" i="1"/>
  <c r="AB33" i="3" s="1"/>
  <c r="U33" i="3"/>
  <c r="Y41" i="1"/>
  <c r="X41" i="3"/>
  <c r="AC47" i="1"/>
  <c r="AC47" i="3" s="1"/>
  <c r="Y47" i="3"/>
  <c r="X31" i="3"/>
  <c r="Y31" i="1"/>
  <c r="W31" i="1"/>
  <c r="W31" i="3" s="1"/>
  <c r="AB45" i="1"/>
  <c r="AB45" i="3" s="1"/>
  <c r="U45" i="3"/>
  <c r="Y39" i="1"/>
  <c r="X39" i="3"/>
  <c r="AA39" i="1"/>
  <c r="AA39" i="3" s="1"/>
  <c r="T39" i="3"/>
  <c r="AA40" i="1"/>
  <c r="AA40" i="3" s="1"/>
  <c r="T40" i="3"/>
  <c r="AB40" i="1"/>
  <c r="AB40" i="3" s="1"/>
  <c r="U40" i="3"/>
  <c r="AB55" i="1"/>
  <c r="AB55" i="3" s="1"/>
  <c r="U55" i="3"/>
  <c r="AA35" i="1"/>
  <c r="AA35" i="3" s="1"/>
  <c r="T35" i="3"/>
  <c r="AB32" i="1"/>
  <c r="AB32" i="3" s="1"/>
  <c r="U32" i="3"/>
  <c r="W32" i="1"/>
  <c r="W32" i="3" s="1"/>
  <c r="W45" i="1"/>
  <c r="W45" i="3" s="1"/>
  <c r="Q45" i="3"/>
  <c r="AB48" i="1"/>
  <c r="AB48" i="3" s="1"/>
  <c r="U48" i="3"/>
  <c r="AB37" i="1"/>
  <c r="AB37" i="3" s="1"/>
  <c r="U37" i="3"/>
  <c r="Y37" i="1"/>
  <c r="X37" i="3"/>
  <c r="AA53" i="1"/>
  <c r="AA53" i="3" s="1"/>
  <c r="T53" i="3"/>
  <c r="AB53" i="1"/>
  <c r="AB53" i="3" s="1"/>
  <c r="U53" i="3"/>
  <c r="AA41" i="1"/>
  <c r="AA41" i="3" s="1"/>
  <c r="T41" i="3"/>
  <c r="O25" i="3"/>
  <c r="AB28" i="1"/>
  <c r="AB28" i="3" s="1"/>
  <c r="U28" i="3"/>
  <c r="X17" i="1"/>
  <c r="X17" i="3" s="1"/>
  <c r="W28" i="1"/>
  <c r="W28" i="3" s="1"/>
  <c r="Q28" i="3"/>
  <c r="AA28" i="1"/>
  <c r="AA28" i="3" s="1"/>
  <c r="T28" i="3"/>
  <c r="S25" i="1"/>
  <c r="S25" i="3" s="1"/>
  <c r="X28" i="3"/>
  <c r="Y28" i="1"/>
  <c r="Q25" i="1"/>
  <c r="Q25" i="3" s="1"/>
  <c r="T25" i="1"/>
  <c r="AA25" i="1" s="1"/>
  <c r="AA25" i="3" s="1"/>
  <c r="O17" i="3"/>
  <c r="AB23" i="1"/>
  <c r="AB23" i="3" s="1"/>
  <c r="U23" i="3"/>
  <c r="X16" i="3"/>
  <c r="Y16" i="1"/>
  <c r="AC23" i="1"/>
  <c r="AC23" i="3" s="1"/>
  <c r="T22" i="3"/>
  <c r="AA22" i="1"/>
  <c r="AA22" i="3" s="1"/>
  <c r="U30" i="3"/>
  <c r="AB30" i="1"/>
  <c r="AB30" i="3" s="1"/>
  <c r="T27" i="3"/>
  <c r="AA27" i="1"/>
  <c r="AA27" i="3" s="1"/>
  <c r="U20" i="3"/>
  <c r="AB20" i="1"/>
  <c r="AB20" i="3" s="1"/>
  <c r="W17" i="1"/>
  <c r="W17" i="3" s="1"/>
  <c r="AB25" i="1"/>
  <c r="AB25" i="3" s="1"/>
  <c r="U25" i="3"/>
  <c r="AB22" i="1"/>
  <c r="AB22" i="3" s="1"/>
  <c r="U22" i="3"/>
  <c r="AA26" i="1"/>
  <c r="AA26" i="3" s="1"/>
  <c r="T26" i="3"/>
  <c r="Y26" i="1"/>
  <c r="X26" i="3"/>
  <c r="X27" i="3"/>
  <c r="Y27" i="1"/>
  <c r="X30" i="3"/>
  <c r="Y30" i="1"/>
  <c r="T30" i="3"/>
  <c r="AA30" i="1"/>
  <c r="AA30" i="3" s="1"/>
  <c r="Q24" i="1"/>
  <c r="Q24" i="3" s="1"/>
  <c r="O24" i="3"/>
  <c r="X24" i="1"/>
  <c r="S24" i="1"/>
  <c r="S24" i="3" s="1"/>
  <c r="T24" i="1"/>
  <c r="AB27" i="1"/>
  <c r="AB27" i="3" s="1"/>
  <c r="U27" i="3"/>
  <c r="Y20" i="1"/>
  <c r="X20" i="3"/>
  <c r="X25" i="3"/>
  <c r="Y25" i="1"/>
  <c r="T21" i="3"/>
  <c r="AA21" i="1"/>
  <c r="AA21" i="3" s="1"/>
  <c r="X22" i="3"/>
  <c r="Y22" i="1"/>
  <c r="Y19" i="1"/>
  <c r="X19" i="3"/>
  <c r="Y21" i="1"/>
  <c r="X21" i="3"/>
  <c r="AC29" i="1"/>
  <c r="AC29" i="3" s="1"/>
  <c r="Y29" i="3"/>
  <c r="Q20" i="3" l="1"/>
  <c r="W20" i="1"/>
  <c r="W20" i="3" s="1"/>
  <c r="AA17" i="1"/>
  <c r="AA17" i="3" s="1"/>
  <c r="T17" i="3"/>
  <c r="W24" i="1"/>
  <c r="W24" i="3" s="1"/>
  <c r="W18" i="1"/>
  <c r="W18" i="3" s="1"/>
  <c r="Y17" i="1"/>
  <c r="AC17" i="1" s="1"/>
  <c r="AC17" i="3" s="1"/>
  <c r="T20" i="3"/>
  <c r="AC39" i="1"/>
  <c r="AC39" i="3" s="1"/>
  <c r="Y39" i="3"/>
  <c r="AC36" i="1"/>
  <c r="AC36" i="3" s="1"/>
  <c r="Y36" i="3"/>
  <c r="AC32" i="1"/>
  <c r="AC32" i="3" s="1"/>
  <c r="Y32" i="3"/>
  <c r="AC44" i="1"/>
  <c r="AC44" i="3" s="1"/>
  <c r="Y44" i="3"/>
  <c r="AC55" i="1"/>
  <c r="AC55" i="3" s="1"/>
  <c r="Y55" i="3"/>
  <c r="AC54" i="1"/>
  <c r="AC54" i="3" s="1"/>
  <c r="Y54" i="3"/>
  <c r="AC34" i="1"/>
  <c r="AC34" i="3" s="1"/>
  <c r="Y34" i="3"/>
  <c r="AA18" i="1"/>
  <c r="AA18" i="3" s="1"/>
  <c r="T18" i="3"/>
  <c r="AC43" i="1"/>
  <c r="AC43" i="3" s="1"/>
  <c r="Y43" i="3"/>
  <c r="T25" i="3"/>
  <c r="AC41" i="1"/>
  <c r="AC41" i="3" s="1"/>
  <c r="Y41" i="3"/>
  <c r="AC40" i="1"/>
  <c r="AC40" i="3" s="1"/>
  <c r="Y40" i="3"/>
  <c r="AC33" i="1"/>
  <c r="AC33" i="3" s="1"/>
  <c r="Y33" i="3"/>
  <c r="AC52" i="1"/>
  <c r="AC52" i="3" s="1"/>
  <c r="Y52" i="3"/>
  <c r="AC53" i="1"/>
  <c r="AC53" i="3" s="1"/>
  <c r="Y53" i="3"/>
  <c r="AC50" i="1"/>
  <c r="AC50" i="3" s="1"/>
  <c r="Y50" i="3"/>
  <c r="AC37" i="1"/>
  <c r="AC37" i="3" s="1"/>
  <c r="Y37" i="3"/>
  <c r="AC31" i="1"/>
  <c r="AC31" i="3" s="1"/>
  <c r="Y31" i="3"/>
  <c r="X18" i="3"/>
  <c r="Y18" i="1"/>
  <c r="AC45" i="1"/>
  <c r="AC45" i="3" s="1"/>
  <c r="Y45" i="3"/>
  <c r="AC51" i="1"/>
  <c r="AC51" i="3" s="1"/>
  <c r="Y51" i="3"/>
  <c r="AC46" i="1"/>
  <c r="AC46" i="3" s="1"/>
  <c r="Y46" i="3"/>
  <c r="AC49" i="1"/>
  <c r="AC49" i="3" s="1"/>
  <c r="Y49" i="3"/>
  <c r="AC16" i="1"/>
  <c r="AC16" i="3" s="1"/>
  <c r="Y16" i="3"/>
  <c r="AC28" i="1"/>
  <c r="AC28" i="3" s="1"/>
  <c r="Y28" i="3"/>
  <c r="Y24" i="1"/>
  <c r="X24" i="3"/>
  <c r="Y25" i="3"/>
  <c r="AC25" i="1"/>
  <c r="AC25" i="3" s="1"/>
  <c r="AC19" i="1"/>
  <c r="AC19" i="3" s="1"/>
  <c r="Y19" i="3"/>
  <c r="AC30" i="1"/>
  <c r="AC30" i="3" s="1"/>
  <c r="Y30" i="3"/>
  <c r="Y17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Y20" i="3"/>
  <c r="AC20" i="1"/>
  <c r="AC20" i="3" s="1"/>
  <c r="AC27" i="1"/>
  <c r="AC27" i="3" s="1"/>
  <c r="Y27" i="3"/>
  <c r="AC18" i="1" l="1"/>
  <c r="AC18" i="3" s="1"/>
  <c r="Y18" i="3"/>
  <c r="Y24" i="3"/>
  <c r="AC24" i="1"/>
  <c r="AC24" i="3" s="1"/>
</calcChain>
</file>

<file path=xl/comments1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<sst xmlns="http://schemas.openxmlformats.org/spreadsheetml/2006/main" count="136" uniqueCount="65">
  <si>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</si>
  <si>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</si>
  <si>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</si>
  <si>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</si>
  <si>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</si>
  <si>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</si>
  <si>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</si>
  <si>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</si>
  <si>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</rPr>
      <t>A=</t>
    </r>
  </si>
  <si>
    <r>
      <t>D</t>
    </r>
    <r>
      <rPr>
        <sz val="10"/>
        <rFont val="Arial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</si>
  <si>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</si>
  <si>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</si>
  <si>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</si>
  <si>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</si>
  <si>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</si>
  <si>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</si>
  <si>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</si>
  <si>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</si>
  <si>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</si>
  <si>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</si>
  <si>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</si>
  <si>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</si>
  <si>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</si>
  <si>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</si>
  <si>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</si>
  <si>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</si>
  <si>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</si>
  <si>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</si>
  <si>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</si>
  <si>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</si>
  <si>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</si>
  <si>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</si>
  <si>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</si>
  <si>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</si>
  <si>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</si>
  <si>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</si>
  <si>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</si>
  <si>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</si>
  <si>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</si>
  <si>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</si>
  <si>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</si>
  <si>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</si>
  <si>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</si>
  <si>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</si>
  <si>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</si>
  <si>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</si>
  <si>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</si>
  <si>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</si>
  <si>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</si>
  <si>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</si>
  <si>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</si>
  <si>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</si>
  <si>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</si>
  <si>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</si>
  <si>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</si>
  <si>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</si>
  <si>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</si>
  <si>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</si>
  <si>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</si>
  <si>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</si>
  <si>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</si>
  <si>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1461-16-047.2B</t>
  </si>
  <si>
    <t>Carolina Crossroads Proect</t>
  </si>
  <si>
    <t>Columbia, SC</t>
  </si>
  <si>
    <t>DMT-B34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</si>
</sst>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</font>
    <font>
      <b/>
      <sz val="8"/>
      <color indexed="81"/>
      <name val="Tahoma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Entry'!$N$16:$N$90</c:f>
              <c:numCache>
                <c:formatCode>0.0</c:formatCode>
                <c:ptCount val="75"/>
                <c:pt idx="0">
                  <c:v>1.8173076923076921</c:v>
                </c:pt>
                <c:pt idx="1">
                  <c:v>0.67539267015706805</c:v>
                </c:pt>
                <c:pt idx="2">
                  <c:v>2.0303030303030298</c:v>
                </c:pt>
                <c:pt idx="3">
                  <c:v>1.4293193717277493</c:v>
                </c:pt>
                <c:pt idx="4">
                  <c:v>1.3206377325066432</c:v>
                </c:pt>
                <c:pt idx="5">
                  <c:v>2.2105263157894748</c:v>
                </c:pt>
                <c:pt idx="6">
                  <c:v>1.6636050516647538</c:v>
                </c:pt>
                <c:pt idx="7">
                  <c:v>11.107438016528928</c:v>
                </c:pt>
                <c:pt idx="8">
                  <c:v>2.2227488151658772</c:v>
                </c:pt>
                <c:pt idx="9">
                  <c:v>1.0845070422535212</c:v>
                </c:pt>
                <c:pt idx="10">
                  <c:v>1.0852221214868543</c:v>
                </c:pt>
                <c:pt idx="11">
                  <c:v>1.5905598243688257</c:v>
                </c:pt>
                <c:pt idx="12">
                  <c:v>1.1272365805168987</c:v>
                </c:pt>
                <c:pt idx="13">
                  <c:v>1.3765986015355611</c:v>
                </c:pt>
                <c:pt idx="14">
                  <c:v>4.7946581018893575</c:v>
                </c:pt>
                <c:pt idx="15">
                  <c:v>4.8520304346240106</c:v>
                </c:pt>
                <c:pt idx="16">
                  <c:v>0.99474795854630782</c:v>
                </c:pt>
                <c:pt idx="17">
                  <c:v>1.0518988094203647</c:v>
                </c:pt>
                <c:pt idx="18">
                  <c:v>0.62121159329149378</c:v>
                </c:pt>
                <c:pt idx="19">
                  <c:v>1.4140883392676595</c:v>
                </c:pt>
                <c:pt idx="20">
                  <c:v>2.6079188206889783</c:v>
                </c:pt>
                <c:pt idx="21">
                  <c:v>1.7048279146590455</c:v>
                </c:pt>
                <c:pt idx="22">
                  <c:v>2.3324250246487743</c:v>
                </c:pt>
                <c:pt idx="23">
                  <c:v>2.2732608463540727</c:v>
                </c:pt>
                <c:pt idx="24">
                  <c:v>1.6976106841509897</c:v>
                </c:pt>
                <c:pt idx="25">
                  <c:v>-2.4901610756485969E-2</c:v>
                </c:pt>
                <c:pt idx="26">
                  <c:v>2.5698392448201157E-2</c:v>
                </c:pt>
                <c:pt idx="27">
                  <c:v>0.68685810892948962</c:v>
                </c:pt>
                <c:pt idx="28">
                  <c:v>0.88186810866805421</c:v>
                </c:pt>
                <c:pt idx="29">
                  <c:v>0.33074188543392286</c:v>
                </c:pt>
                <c:pt idx="30">
                  <c:v>1.4923451162760535</c:v>
                </c:pt>
                <c:pt idx="31">
                  <c:v>3.2691836100303262</c:v>
                </c:pt>
                <c:pt idx="32">
                  <c:v>1.5064696736153087</c:v>
                </c:pt>
                <c:pt idx="33">
                  <c:v>32.82891221398301</c:v>
                </c:pt>
                <c:pt idx="34">
                  <c:v>3.6402230195479985</c:v>
                </c:pt>
                <c:pt idx="35">
                  <c:v>2.0685958279882319</c:v>
                </c:pt>
                <c:pt idx="36">
                  <c:v>2.7824373644279881</c:v>
                </c:pt>
                <c:pt idx="37">
                  <c:v>7.8549258492915675</c:v>
                </c:pt>
                <c:pt idx="38">
                  <c:v>1.3089736965746011</c:v>
                </c:pt>
                <c:pt idx="39">
                  <c:v>1.3150648406780838</c:v>
                </c:pt>
              </c:numCache>
            </c:numRef>
          </c:xVal>
          <c:yVal>
            <c:numRef>
              <c:f>'Data Entry'!$B$16:$B$90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1984"/>
        <c:axId val="154752992"/>
      </c:scatterChart>
      <c:valAx>
        <c:axId val="154721984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52992"/>
        <c:crosses val="autoZero"/>
        <c:crossBetween val="midCat"/>
      </c:valAx>
      <c:valAx>
        <c:axId val="15475299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219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Entry'!$AC$16:$AC$90</c:f>
              <c:numCache>
                <c:formatCode>0.0</c:formatCode>
                <c:ptCount val="75"/>
                <c:pt idx="0">
                  <c:v>7352.9658015352206</c:v>
                </c:pt>
                <c:pt idx="1">
                  <c:v>1404.9005150770797</c:v>
                </c:pt>
                <c:pt idx="2">
                  <c:v>1676.1051371102403</c:v>
                </c:pt>
                <c:pt idx="3">
                  <c:v>1641.525405754199</c:v>
                </c:pt>
                <c:pt idx="4">
                  <c:v>1764.5248487977701</c:v>
                </c:pt>
                <c:pt idx="5">
                  <c:v>1655.0097914411613</c:v>
                </c:pt>
                <c:pt idx="6">
                  <c:v>1418.5839184883416</c:v>
                </c:pt>
                <c:pt idx="7">
                  <c:v>4010.5763133151831</c:v>
                </c:pt>
                <c:pt idx="8">
                  <c:v>1107.1101966898532</c:v>
                </c:pt>
                <c:pt idx="9">
                  <c:v>1069.1046085299124</c:v>
                </c:pt>
                <c:pt idx="10">
                  <c:v>1083.1831491525918</c:v>
                </c:pt>
                <c:pt idx="11">
                  <c:v>1170.9515648191305</c:v>
                </c:pt>
                <c:pt idx="12">
                  <c:v>920.70738750799001</c:v>
                </c:pt>
                <c:pt idx="13">
                  <c:v>852.99289544220153</c:v>
                </c:pt>
                <c:pt idx="14">
                  <c:v>911.44424573953313</c:v>
                </c:pt>
                <c:pt idx="15">
                  <c:v>1348.6174075100228</c:v>
                </c:pt>
                <c:pt idx="16">
                  <c:v>947.57933437642953</c:v>
                </c:pt>
                <c:pt idx="17">
                  <c:v>841.36069416751002</c:v>
                </c:pt>
                <c:pt idx="18">
                  <c:v>471.31158795137679</c:v>
                </c:pt>
                <c:pt idx="19">
                  <c:v>450.1595896359903</c:v>
                </c:pt>
                <c:pt idx="20">
                  <c:v>661.73692145061375</c:v>
                </c:pt>
                <c:pt idx="21">
                  <c:v>226.83068096246106</c:v>
                </c:pt>
                <c:pt idx="22">
                  <c:v>845.30583970866871</c:v>
                </c:pt>
                <c:pt idx="23">
                  <c:v>659.23577790667571</c:v>
                </c:pt>
                <c:pt idx="24">
                  <c:v>455.8322611420723</c:v>
                </c:pt>
                <c:pt idx="25">
                  <c:v>-3.5542541336405935</c:v>
                </c:pt>
                <c:pt idx="26">
                  <c:v>35.878212626429281</c:v>
                </c:pt>
                <c:pt idx="27">
                  <c:v>441.55545204477806</c:v>
                </c:pt>
                <c:pt idx="28">
                  <c:v>338.82079136821795</c:v>
                </c:pt>
                <c:pt idx="29">
                  <c:v>157.54701995479573</c:v>
                </c:pt>
                <c:pt idx="30">
                  <c:v>283.89863044775336</c:v>
                </c:pt>
                <c:pt idx="31">
                  <c:v>765.73159323427353</c:v>
                </c:pt>
                <c:pt idx="32">
                  <c:v>1036.321736680942</c:v>
                </c:pt>
                <c:pt idx="33">
                  <c:v>1714.0613841225002</c:v>
                </c:pt>
                <c:pt idx="34">
                  <c:v>3250.9624561742257</c:v>
                </c:pt>
                <c:pt idx="35">
                  <c:v>639.03806338071786</c:v>
                </c:pt>
                <c:pt idx="36">
                  <c:v>148.76759182949999</c:v>
                </c:pt>
                <c:pt idx="37">
                  <c:v>582.13405498500015</c:v>
                </c:pt>
                <c:pt idx="38">
                  <c:v>2976.8744249161787</c:v>
                </c:pt>
                <c:pt idx="39">
                  <c:v>2559.80987709909</c:v>
                </c:pt>
              </c:numCache>
            </c:numRef>
          </c:xVal>
          <c:yVal>
            <c:numRef>
              <c:f>'Data Entry'!$B$16:$B$90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yVal>
          <c:smooth val="0"/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1369.7271882</c:v>
                </c:pt>
                <c:pt idx="1">
                  <c:v>327.21260607000005</c:v>
                </c:pt>
                <c:pt idx="2">
                  <c:v>509.84289782999997</c:v>
                </c:pt>
                <c:pt idx="3">
                  <c:v>494.62370685000019</c:v>
                </c:pt>
                <c:pt idx="4">
                  <c:v>540.2812797900001</c:v>
                </c:pt>
                <c:pt idx="5">
                  <c:v>608.76763920000008</c:v>
                </c:pt>
                <c:pt idx="6">
                  <c:v>525.0620888100002</c:v>
                </c:pt>
                <c:pt idx="7">
                  <c:v>1948.0564454400003</c:v>
                </c:pt>
                <c:pt idx="8">
                  <c:v>509.84289783000008</c:v>
                </c:pt>
                <c:pt idx="9">
                  <c:v>418.52775195000009</c:v>
                </c:pt>
                <c:pt idx="10">
                  <c:v>433.74694293000005</c:v>
                </c:pt>
                <c:pt idx="11">
                  <c:v>525.06208881000009</c:v>
                </c:pt>
                <c:pt idx="12">
                  <c:v>410.91815646000009</c:v>
                </c:pt>
                <c:pt idx="13">
                  <c:v>418.52775194999992</c:v>
                </c:pt>
                <c:pt idx="14">
                  <c:v>662.03480763000016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Entry'!$Z$16:$Z$90</c:f>
              <c:numCache>
                <c:formatCode>0.0</c:formatCode>
                <c:ptCount val="75"/>
                <c:pt idx="0">
                  <c:v>1369.7271882</c:v>
                </c:pt>
                <c:pt idx="1">
                  <c:v>327.21260607000005</c:v>
                </c:pt>
                <c:pt idx="2">
                  <c:v>509.84289782999997</c:v>
                </c:pt>
                <c:pt idx="3">
                  <c:v>494.62370685000019</c:v>
                </c:pt>
                <c:pt idx="4">
                  <c:v>540.2812797900001</c:v>
                </c:pt>
                <c:pt idx="5">
                  <c:v>608.76763920000008</c:v>
                </c:pt>
                <c:pt idx="6">
                  <c:v>525.0620888100002</c:v>
                </c:pt>
                <c:pt idx="7">
                  <c:v>1948.0564454400003</c:v>
                </c:pt>
                <c:pt idx="8">
                  <c:v>509.84289783000008</c:v>
                </c:pt>
                <c:pt idx="9">
                  <c:v>418.52775195000009</c:v>
                </c:pt>
                <c:pt idx="10">
                  <c:v>433.74694293000005</c:v>
                </c:pt>
                <c:pt idx="11">
                  <c:v>525.06208881000009</c:v>
                </c:pt>
                <c:pt idx="12">
                  <c:v>410.91815646000009</c:v>
                </c:pt>
                <c:pt idx="13">
                  <c:v>418.52775194999992</c:v>
                </c:pt>
                <c:pt idx="14">
                  <c:v>662.03480763000016</c:v>
                </c:pt>
                <c:pt idx="15">
                  <c:v>859.88429037000003</c:v>
                </c:pt>
                <c:pt idx="16">
                  <c:v>418.52775195000009</c:v>
                </c:pt>
                <c:pt idx="17">
                  <c:v>395.69896548000008</c:v>
                </c:pt>
                <c:pt idx="18">
                  <c:v>228.28786470000003</c:v>
                </c:pt>
                <c:pt idx="19">
                  <c:v>296.77422410999998</c:v>
                </c:pt>
                <c:pt idx="20">
                  <c:v>464.18532489000012</c:v>
                </c:pt>
                <c:pt idx="21">
                  <c:v>220.67826920999994</c:v>
                </c:pt>
                <c:pt idx="22">
                  <c:v>532.67168430000004</c:v>
                </c:pt>
                <c:pt idx="23">
                  <c:v>456.57572940000006</c:v>
                </c:pt>
                <c:pt idx="24">
                  <c:v>334.82220156</c:v>
                </c:pt>
                <c:pt idx="25">
                  <c:v>-2.0885400000000001</c:v>
                </c:pt>
                <c:pt idx="26">
                  <c:v>15.219190980000063</c:v>
                </c:pt>
                <c:pt idx="27">
                  <c:v>243.50705568000009</c:v>
                </c:pt>
                <c:pt idx="28">
                  <c:v>228.28786470000009</c:v>
                </c:pt>
                <c:pt idx="29">
                  <c:v>98.924741370000021</c:v>
                </c:pt>
                <c:pt idx="30">
                  <c:v>258.72624666000002</c:v>
                </c:pt>
                <c:pt idx="31">
                  <c:v>601.15804371000002</c:v>
                </c:pt>
                <c:pt idx="32">
                  <c:v>570.71966175000023</c:v>
                </c:pt>
                <c:pt idx="33">
                  <c:v>2016.54280485</c:v>
                </c:pt>
                <c:pt idx="34">
                  <c:v>1628.4534348600002</c:v>
                </c:pt>
                <c:pt idx="35">
                  <c:v>479.40451587000007</c:v>
                </c:pt>
                <c:pt idx="36">
                  <c:v>175.02069626999997</c:v>
                </c:pt>
                <c:pt idx="37">
                  <c:v>684.86359410000011</c:v>
                </c:pt>
                <c:pt idx="38">
                  <c:v>1171.8777054600002</c:v>
                </c:pt>
                <c:pt idx="39">
                  <c:v>1057.7337731099999</c:v>
                </c:pt>
              </c:numCache>
            </c:numRef>
          </c:xVal>
          <c:yVal>
            <c:numRef>
              <c:f>'Data Entry'!$B$16:$B$90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54680"/>
        <c:axId val="154855064"/>
      </c:scatterChart>
      <c:valAx>
        <c:axId val="15485468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855064"/>
        <c:crosses val="autoZero"/>
        <c:crossBetween val="midCat"/>
      </c:valAx>
      <c:valAx>
        <c:axId val="154855064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485468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Entry'!$R$16:$R$90</c:f>
              <c:numCache>
                <c:formatCode>0.00</c:formatCode>
                <c:ptCount val="75"/>
                <c:pt idx="0">
                  <c:v>-1</c:v>
                </c:pt>
                <c:pt idx="1">
                  <c:v>33.840961710000002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5.3912676471428584</c:v>
                </c:pt>
                <c:pt idx="10">
                  <c:v>5.0760292059740255</c:v>
                </c:pt>
                <c:pt idx="11">
                  <c:v>-1</c:v>
                </c:pt>
                <c:pt idx="12">
                  <c:v>3.9173819090109889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4.0195549990230557</c:v>
                </c:pt>
                <c:pt idx="17">
                  <c:v>3.4968118076045624</c:v>
                </c:pt>
                <c:pt idx="18">
                  <c:v>3.326256580895965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2.3361069888993122</c:v>
                </c:pt>
                <c:pt idx="26">
                  <c:v>4.4290210703579067</c:v>
                </c:pt>
                <c:pt idx="27">
                  <c:v>2.5949865431137726</c:v>
                </c:pt>
                <c:pt idx="28">
                  <c:v>1.8553870727059507</c:v>
                </c:pt>
                <c:pt idx="29">
                  <c:v>2.100022829839173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</c:numCache>
            </c:numRef>
          </c:xVal>
          <c:yVal>
            <c:numRef>
              <c:f>'Data Entry'!$B$16:$B$90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yVal>
          <c:smooth val="0"/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Entry'!$S$16:$S$90</c:f>
              <c:numCache>
                <c:formatCode>0.00</c:formatCode>
                <c:ptCount val="75"/>
                <c:pt idx="0">
                  <c:v>-1</c:v>
                </c:pt>
                <c:pt idx="1">
                  <c:v>236.50704011808492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13.469493311712135</c:v>
                </c:pt>
                <c:pt idx="10">
                  <c:v>12.261146495846733</c:v>
                </c:pt>
                <c:pt idx="11">
                  <c:v>-1</c:v>
                </c:pt>
                <c:pt idx="12">
                  <c:v>8.1844046070280516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8.5198335078585057</c:v>
                </c:pt>
                <c:pt idx="17">
                  <c:v>6.8555482509267023</c:v>
                </c:pt>
                <c:pt idx="18">
                  <c:v>6.341097506180069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3.653945985294516</c:v>
                </c:pt>
                <c:pt idx="26">
                  <c:v>9.9118232881461061</c:v>
                </c:pt>
                <c:pt idx="27">
                  <c:v>4.3049116022707086</c:v>
                </c:pt>
                <c:pt idx="28">
                  <c:v>2.5507701579201805</c:v>
                </c:pt>
                <c:pt idx="29">
                  <c:v>3.0944461639579943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</c:numCache>
            </c:numRef>
          </c:xVal>
          <c:yVal>
            <c:numRef>
              <c:f>'Data Entry'!$B$16:$B$90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32384"/>
        <c:axId val="154940960"/>
      </c:scatterChart>
      <c:valAx>
        <c:axId val="154932384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940960"/>
        <c:crosses val="autoZero"/>
        <c:crossBetween val="midCat"/>
      </c:valAx>
      <c:valAx>
        <c:axId val="15494096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49323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Entry'!$AA$16:$AA$90</c:f>
              <c:numCache>
                <c:formatCode>0</c:formatCode>
                <c:ptCount val="75"/>
                <c:pt idx="0">
                  <c:v>-99</c:v>
                </c:pt>
                <c:pt idx="1">
                  <c:v>3687.7427998325243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1855.8414623333085</c:v>
                </c:pt>
                <c:pt idx="10">
                  <c:v>1893.3246222887517</c:v>
                </c:pt>
                <c:pt idx="11">
                  <c:v>-99</c:v>
                </c:pt>
                <c:pt idx="12">
                  <c:v>1618.5104261812601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1880.1043917002917</c:v>
                </c:pt>
                <c:pt idx="17">
                  <c:v>1623.4364105930676</c:v>
                </c:pt>
                <c:pt idx="18">
                  <c:v>1566.2405958751456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1192.2946054213612</c:v>
                </c:pt>
                <c:pt idx="26">
                  <c:v>2711.3701609031809</c:v>
                </c:pt>
                <c:pt idx="27">
                  <c:v>1420.0530308224872</c:v>
                </c:pt>
                <c:pt idx="28">
                  <c:v>953.48548483825346</c:v>
                </c:pt>
                <c:pt idx="29">
                  <c:v>1136.3130531801296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</c:numCache>
            </c:numRef>
          </c:xVal>
          <c:yVal>
            <c:numRef>
              <c:f>'Data Entry'!$B$16:$B$90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yVal>
          <c:smooth val="0"/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Entry'!$AB$16:$AB$90</c:f>
              <c:numCache>
                <c:formatCode>0</c:formatCode>
                <c:ptCount val="75"/>
                <c:pt idx="0">
                  <c:v>-99</c:v>
                </c:pt>
                <c:pt idx="1">
                  <c:v>1396.1889900000001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1112.1475499999999</c:v>
                </c:pt>
                <c:pt idx="10">
                  <c:v>1151.82981</c:v>
                </c:pt>
                <c:pt idx="11">
                  <c:v>-99</c:v>
                </c:pt>
                <c:pt idx="12">
                  <c:v>1050.5356199999999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1212.4999499999999</c:v>
                </c:pt>
                <c:pt idx="17">
                  <c:v>1084.0803599999999</c:v>
                </c:pt>
                <c:pt idx="18">
                  <c:v>1059.0435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880.65267000000006</c:v>
                </c:pt>
                <c:pt idx="26">
                  <c:v>1706.6958599999998</c:v>
                </c:pt>
                <c:pt idx="27">
                  <c:v>1021.6803600000001</c:v>
                </c:pt>
                <c:pt idx="28">
                  <c:v>746.01869999999974</c:v>
                </c:pt>
                <c:pt idx="29">
                  <c:v>861.95829000000003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</c:numCache>
            </c:numRef>
          </c:xVal>
          <c:yVal>
            <c:numRef>
              <c:f>'Data Entry'!$B$16:$B$90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67592"/>
        <c:axId val="155265864"/>
      </c:scatterChart>
      <c:valAx>
        <c:axId val="15496759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265864"/>
        <c:crosses val="autoZero"/>
        <c:crossBetween val="midCat"/>
      </c:valAx>
      <c:valAx>
        <c:axId val="155265864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49675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Entry'!$V$16:$V$90</c:f>
              <c:numCache>
                <c:formatCode>0.0</c:formatCode>
                <c:ptCount val="75"/>
                <c:pt idx="0">
                  <c:v>50.547976216192708</c:v>
                </c:pt>
                <c:pt idx="1">
                  <c:v>-99</c:v>
                </c:pt>
                <c:pt idx="2">
                  <c:v>43.982817763033644</c:v>
                </c:pt>
                <c:pt idx="3">
                  <c:v>44.10968956647266</c:v>
                </c:pt>
                <c:pt idx="4">
                  <c:v>43.89477882825738</c:v>
                </c:pt>
                <c:pt idx="5">
                  <c:v>41.521852556630513</c:v>
                </c:pt>
                <c:pt idx="6">
                  <c:v>41.444468548675424</c:v>
                </c:pt>
                <c:pt idx="7">
                  <c:v>38.103325595992594</c:v>
                </c:pt>
                <c:pt idx="8">
                  <c:v>38.835168157627926</c:v>
                </c:pt>
                <c:pt idx="9">
                  <c:v>-99</c:v>
                </c:pt>
                <c:pt idx="10">
                  <c:v>-99</c:v>
                </c:pt>
                <c:pt idx="11">
                  <c:v>39.199514014174241</c:v>
                </c:pt>
                <c:pt idx="12">
                  <c:v>-99</c:v>
                </c:pt>
                <c:pt idx="13">
                  <c:v>38.269703311995912</c:v>
                </c:pt>
                <c:pt idx="14">
                  <c:v>33.996595128971983</c:v>
                </c:pt>
                <c:pt idx="15">
                  <c:v>35.199863317597924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35.525714844308425</c:v>
                </c:pt>
                <c:pt idx="20">
                  <c:v>34.500743382202202</c:v>
                </c:pt>
                <c:pt idx="21">
                  <c:v>32.577531336512422</c:v>
                </c:pt>
                <c:pt idx="22">
                  <c:v>35.581401187767689</c:v>
                </c:pt>
                <c:pt idx="23">
                  <c:v>34.765367185843743</c:v>
                </c:pt>
                <c:pt idx="24">
                  <c:v>34.541365213845168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33.113143889855337</c:v>
                </c:pt>
                <c:pt idx="31">
                  <c:v>33.334133767009796</c:v>
                </c:pt>
                <c:pt idx="32">
                  <c:v>37.101880063519026</c:v>
                </c:pt>
                <c:pt idx="33">
                  <c:v>26.428652618841372</c:v>
                </c:pt>
                <c:pt idx="34">
                  <c:v>37.747844790877281</c:v>
                </c:pt>
                <c:pt idx="35">
                  <c:v>34.203059834975043</c:v>
                </c:pt>
                <c:pt idx="36">
                  <c:v>26.223942413279264</c:v>
                </c:pt>
                <c:pt idx="37">
                  <c:v>28.211640017548397</c:v>
                </c:pt>
                <c:pt idx="38">
                  <c:v>40.691351297016382</c:v>
                </c:pt>
                <c:pt idx="39">
                  <c:v>40.128440468088755</c:v>
                </c:pt>
              </c:numCache>
            </c:numRef>
          </c:xVal>
          <c:yVal>
            <c:numRef>
              <c:f>'Data Entry'!$B$16:$B$90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yVal>
          <c:smooth val="0"/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Entry'!$W$16:$W$90</c:f>
              <c:numCache>
                <c:formatCode>0.0</c:formatCode>
                <c:ptCount val="75"/>
                <c:pt idx="0">
                  <c:v>47.676119476909172</c:v>
                </c:pt>
                <c:pt idx="1">
                  <c:v>-99</c:v>
                </c:pt>
                <c:pt idx="2">
                  <c:v>43.099290747806137</c:v>
                </c:pt>
                <c:pt idx="3">
                  <c:v>43.168152341221159</c:v>
                </c:pt>
                <c:pt idx="4">
                  <c:v>43.051735206704535</c:v>
                </c:pt>
                <c:pt idx="5">
                  <c:v>41.82629804569725</c:v>
                </c:pt>
                <c:pt idx="6">
                  <c:v>41.787747478307701</c:v>
                </c:pt>
                <c:pt idx="7">
                  <c:v>40.156844158974501</c:v>
                </c:pt>
                <c:pt idx="8">
                  <c:v>40.512379455732791</c:v>
                </c:pt>
                <c:pt idx="9">
                  <c:v>-99</c:v>
                </c:pt>
                <c:pt idx="10">
                  <c:v>-99</c:v>
                </c:pt>
                <c:pt idx="11">
                  <c:v>40.689038426374715</c:v>
                </c:pt>
                <c:pt idx="12">
                  <c:v>-99</c:v>
                </c:pt>
                <c:pt idx="13">
                  <c:v>40.237824765717548</c:v>
                </c:pt>
                <c:pt idx="14">
                  <c:v>38.043164433614692</c:v>
                </c:pt>
                <c:pt idx="15">
                  <c:v>38.698362798764371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38.86885549872369</c:v>
                </c:pt>
                <c:pt idx="20">
                  <c:v>38.32323548840278</c:v>
                </c:pt>
                <c:pt idx="21">
                  <c:v>37.195272744898489</c:v>
                </c:pt>
                <c:pt idx="22">
                  <c:v>38.897751537081007</c:v>
                </c:pt>
                <c:pt idx="23">
                  <c:v>38.466869390204579</c:v>
                </c:pt>
                <c:pt idx="24">
                  <c:v>38.345425419183634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37.527458851418849</c:v>
                </c:pt>
                <c:pt idx="31">
                  <c:v>37.659875683000955</c:v>
                </c:pt>
                <c:pt idx="32">
                  <c:v>39.665736134805215</c:v>
                </c:pt>
                <c:pt idx="33">
                  <c:v>0</c:v>
                </c:pt>
                <c:pt idx="34">
                  <c:v>39.983347471822483</c:v>
                </c:pt>
                <c:pt idx="35">
                  <c:v>38.158952479009898</c:v>
                </c:pt>
                <c:pt idx="36">
                  <c:v>0</c:v>
                </c:pt>
                <c:pt idx="37">
                  <c:v>33.006851068355573</c:v>
                </c:pt>
                <c:pt idx="38">
                  <c:v>41.415627060969577</c:v>
                </c:pt>
                <c:pt idx="39">
                  <c:v>41.140336833600351</c:v>
                </c:pt>
              </c:numCache>
            </c:numRef>
          </c:xVal>
          <c:yVal>
            <c:numRef>
              <c:f>'Data Entry'!$B$16:$B$90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94432"/>
        <c:axId val="155284312"/>
      </c:scatterChart>
      <c:valAx>
        <c:axId val="155294432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284312"/>
        <c:crosses val="autoZero"/>
        <c:crossBetween val="midCat"/>
        <c:majorUnit val="10"/>
        <c:minorUnit val="5"/>
      </c:valAx>
      <c:valAx>
        <c:axId val="15528431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52944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/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/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/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/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67"/>
  <sheetViews>
    <sheetView tabSelected="1" workbookViewId="0">
      <selection activeCell="E11" sqref="E11"/>
    </sheetView>
  </sheetViews>
  <sheetFormatPr defaultRowHeight="12.75" x14ac:dyDescent="0.2"/>
  <cols>
    <col min="3" max="3" width="10.7109375" customWidth="1"/>
    <col min="23" max="23" width="8.5703125" bestFit="1" customWidth="1"/>
  </cols>
  <sheetData>
    <row r="2" spans="1:29" ht="18" x14ac:dyDescent="0.25">
      <c r="A2" s="1" t="s">
        <v>59</v>
      </c>
    </row>
    <row r="3" spans="1:29" x14ac:dyDescent="0.2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">
      <c r="C4" s="3" t="s">
        <v>0</v>
      </c>
      <c r="D4" s="4" t="s">
        <v>61</v>
      </c>
      <c r="J4" s="9" t="s">
        <v>8</v>
      </c>
      <c r="K4" s="11">
        <v>0.1</v>
      </c>
      <c r="L4" s="9" t="s">
        <v>8</v>
      </c>
      <c r="M4" s="11">
        <v>0.1</v>
      </c>
    </row>
    <row r="5" spans="1:29" x14ac:dyDescent="0.2">
      <c r="C5" s="3" t="s">
        <v>1</v>
      </c>
      <c r="D5" s="4" t="s">
        <v>62</v>
      </c>
      <c r="J5" s="9" t="s">
        <v>9</v>
      </c>
      <c r="K5" s="11">
        <v>0.7</v>
      </c>
      <c r="L5" s="9" t="s">
        <v>9</v>
      </c>
      <c r="M5" s="11">
        <v>0.7</v>
      </c>
    </row>
    <row r="6" spans="1:29" x14ac:dyDescent="0.2">
      <c r="C6" s="3" t="s">
        <v>2</v>
      </c>
      <c r="D6" s="4" t="s">
        <v>63</v>
      </c>
    </row>
    <row r="7" spans="1:29" x14ac:dyDescent="0.2">
      <c r="C7" s="3" t="s">
        <v>3</v>
      </c>
      <c r="D7" s="5">
        <v>43256</v>
      </c>
      <c r="K7" t="s">
        <v>7</v>
      </c>
    </row>
    <row r="8" spans="1:29" x14ac:dyDescent="0.2">
      <c r="C8" s="3" t="s">
        <v>4</v>
      </c>
      <c r="D8" s="6" t="s">
        <v>64</v>
      </c>
      <c r="K8" s="9" t="s">
        <v>8</v>
      </c>
      <c r="L8" s="12">
        <f>(K4+M4)/2</f>
        <v>0.1</v>
      </c>
    </row>
    <row r="9" spans="1:29" x14ac:dyDescent="0.2">
      <c r="C9" s="3" t="s">
        <v>58</v>
      </c>
      <c r="D9" s="4">
        <v>13</v>
      </c>
      <c r="K9" s="9" t="s">
        <v>9</v>
      </c>
      <c r="L9" s="12">
        <f>(K5+M5)/2</f>
        <v>0.7</v>
      </c>
    </row>
    <row r="10" spans="1:29" x14ac:dyDescent="0.2">
      <c r="C10" s="3" t="s">
        <v>23</v>
      </c>
      <c r="D10" s="4">
        <v>105</v>
      </c>
      <c r="E10" s="7"/>
      <c r="H10" s="8" t="s">
        <v>41</v>
      </c>
      <c r="I10" s="24">
        <v>40</v>
      </c>
      <c r="J10" t="s">
        <v>42</v>
      </c>
    </row>
    <row r="11" spans="1:29" x14ac:dyDescent="0.2">
      <c r="C11" s="3" t="s">
        <v>24</v>
      </c>
      <c r="D11" s="4">
        <v>62.4</v>
      </c>
    </row>
    <row r="14" spans="1:29" ht="15.75" x14ac:dyDescent="0.3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B16" s="11">
        <v>1</v>
      </c>
      <c r="C16" s="11">
        <v>11.2</v>
      </c>
      <c r="D16" s="29">
        <v>30</v>
      </c>
      <c r="E16" s="17"/>
      <c r="F16" s="13">
        <f>1.05*(C16-$O$3+$L$8)-0.05*(D16-$O$3-$L$9)</f>
        <v>10.4</v>
      </c>
      <c r="G16" s="13">
        <f>D16-$O$3-$L$9</f>
        <v>29.3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105</v>
      </c>
      <c r="K16" s="10">
        <f>J16-H16</f>
        <v>105</v>
      </c>
      <c r="L16" s="13">
        <f>J16/2088.54</f>
        <v>5.0274354333649345E-2</v>
      </c>
      <c r="M16" s="13">
        <f>K16/2088.54</f>
        <v>5.0274354333649345E-2</v>
      </c>
      <c r="N16" s="15">
        <f>(G16-F16)/(F16-I16)</f>
        <v>1.8173076923076921</v>
      </c>
      <c r="O16" s="15">
        <f>(F16-I16)/M16</f>
        <v>206.86491428571429</v>
      </c>
      <c r="P16" s="13">
        <f t="shared" ref="P16:P30" si="3">IF(F16&gt;G16,-1,34.7*(G16-F16))</f>
        <v>655.83</v>
      </c>
      <c r="Q16" s="13">
        <f t="shared" ref="Q16:Q30" si="4">IF(O16&lt;0,-1,(O16/1.5)^0.47-0.6)</f>
        <v>9.5300111154922007</v>
      </c>
      <c r="R16" s="13">
        <f t="shared" ref="R16:R30" si="5">IF(N16&lt;1.2,0.509*(F16-I16)/M16,-1)</f>
        <v>-1</v>
      </c>
      <c r="S16" s="13">
        <f t="shared" ref="S16:S30" si="6">IF(N16&lt;1.2,(0.5*O16)^1.56,-1)</f>
        <v>-1</v>
      </c>
      <c r="T16" s="13">
        <f>IF(N16&lt;1.2,0.22*M16*((0.5*O16)^1.25),-1)</f>
        <v>-1</v>
      </c>
      <c r="U16" s="13">
        <f>IF(N16&lt;1.2,(F16-I16)/10,-1)</f>
        <v>-1</v>
      </c>
      <c r="V16" s="15">
        <f t="shared" ref="V16:V30" si="7">IF(N16&gt;=1.2,28+14.6*LOG(O16)-2.1*(LOG(O16)^2),-99)</f>
        <v>50.547976216192708</v>
      </c>
      <c r="W16" s="15">
        <f t="shared" ref="W16:W30" si="8">IF(N16&gt;=1.2,37.3*((O16-0.8)/(Q16+0.8))^0.082,-99)</f>
        <v>47.676119476909172</v>
      </c>
      <c r="X16" s="13">
        <f>IF(O16&gt;10,0.32+2.18*LOG(O16),IF(N16&lt;=0.6,0.14+2.36*LOG(O16),IF(N16&gt;=3,0.5+2*LOG(O16),(0.14+0.15*(N16-0.6)+(2.5-(0.14+0.15*(N16-0.6)))*LOG(O16)))))</f>
        <v>5.3681973059160599</v>
      </c>
      <c r="Y16" s="15">
        <f>IF(X16&lt;0.85,0.85*P16,X16*P16)</f>
        <v>3520.6248391389299</v>
      </c>
      <c r="Z16" s="15">
        <f>P16*2088.54/1000</f>
        <v>1369.7271882</v>
      </c>
      <c r="AA16" s="16">
        <f t="shared" ref="AA16:AA30" si="9">IF(T16=-1,-99,T16*2088.54)</f>
        <v>-99</v>
      </c>
      <c r="AB16" s="16">
        <f t="shared" ref="AB16:AB30" si="10">IF(U16=-1,-99,U16*2088.54)</f>
        <v>-99</v>
      </c>
      <c r="AC16" s="15">
        <f>Y16*2088.54/1000</f>
        <v>7352.9658015352206</v>
      </c>
    </row>
    <row r="17" spans="2:29" x14ac:dyDescent="0.2">
      <c r="B17" s="20">
        <v>2</v>
      </c>
      <c r="C17" s="11">
        <v>6.8</v>
      </c>
      <c r="D17" s="11">
        <v>11.9</v>
      </c>
      <c r="E17" s="17"/>
      <c r="F17" s="13">
        <f t="shared" ref="F17:F30" si="11">1.05*(C17-$O$3+$L$8)-0.05*(D17-$O$3-$L$9)</f>
        <v>6.6850000000000005</v>
      </c>
      <c r="G17" s="13">
        <f t="shared" ref="G17:G30" si="12">D17-$O$3-$L$9</f>
        <v>11.200000000000001</v>
      </c>
      <c r="H17" s="10">
        <f t="shared" si="0"/>
        <v>0</v>
      </c>
      <c r="I17" s="13">
        <f t="shared" si="1"/>
        <v>0</v>
      </c>
      <c r="J17" s="10">
        <f t="shared" si="2"/>
        <v>210</v>
      </c>
      <c r="K17" s="10">
        <f t="shared" ref="K17:K30" si="13">J17-H17</f>
        <v>210</v>
      </c>
      <c r="L17" s="13">
        <f t="shared" ref="L17:L30" si="14">J17/2088.54</f>
        <v>0.10054870866729869</v>
      </c>
      <c r="M17" s="13">
        <f t="shared" ref="M17:M30" si="15">K17/2088.54</f>
        <v>0.10054870866729869</v>
      </c>
      <c r="N17" s="15">
        <f t="shared" ref="N17:N30" si="16">(G17-F17)/(F17-I17)</f>
        <v>0.67539267015706805</v>
      </c>
      <c r="O17" s="15">
        <f t="shared" ref="O17:O30" si="17">(F17-I17)/M17</f>
        <v>66.485190000000003</v>
      </c>
      <c r="P17" s="13">
        <f t="shared" si="3"/>
        <v>156.67050000000003</v>
      </c>
      <c r="Q17" s="13">
        <f t="shared" si="4"/>
        <v>5.341797106220838</v>
      </c>
      <c r="R17" s="13">
        <f t="shared" si="5"/>
        <v>33.840961710000002</v>
      </c>
      <c r="S17" s="13">
        <f t="shared" si="6"/>
        <v>236.50704011808492</v>
      </c>
      <c r="T17" s="13">
        <f t="shared" ref="T17:T30" si="18">IF(N17&lt;1.2,0.22*M17*((0.5*O17)^1.25),-1)</f>
        <v>1.7657036972394708</v>
      </c>
      <c r="U17" s="13">
        <f t="shared" ref="U17:U30" si="19">IF(N17&lt;1.2,(F17-I17)/10,-1)</f>
        <v>0.66850000000000009</v>
      </c>
      <c r="V17" s="15">
        <f t="shared" si="7"/>
        <v>-99</v>
      </c>
      <c r="W17" s="15">
        <f t="shared" si="8"/>
        <v>-99</v>
      </c>
      <c r="X17" s="13">
        <f t="shared" ref="X17:X30" si="20">IF(O17&gt;10,0.32+2.18*LOG(O17),IF(N17&lt;=0.6,0.14+2.36*LOG(O17),IF(N17&gt;=3,0.5+2*LOG(O17),(0.14+0.15*(N17-0.6)+(2.5-(0.14+0.15*(N17-0.6)))*LOG(O17)))))</f>
        <v>4.2935403129808867</v>
      </c>
      <c r="Y17" s="15">
        <f t="shared" ref="Y17:Y30" si="21">IF(X17&lt;0.85,0.85*P17,X17*P17)</f>
        <v>672.67110760487219</v>
      </c>
      <c r="Z17" s="15">
        <f t="shared" ref="Z17:Z30" si="22">P17*2088.54/1000</f>
        <v>327.21260607000005</v>
      </c>
      <c r="AA17" s="16">
        <f t="shared" si="9"/>
        <v>3687.7427998325243</v>
      </c>
      <c r="AB17" s="16">
        <f t="shared" si="10"/>
        <v>1396.1889900000001</v>
      </c>
      <c r="AC17" s="15">
        <f t="shared" ref="AC17:AC30" si="23">Y17*2088.54/1000</f>
        <v>1404.9005150770797</v>
      </c>
    </row>
    <row r="18" spans="2:29" x14ac:dyDescent="0.2">
      <c r="B18" s="11">
        <v>3</v>
      </c>
      <c r="C18" s="11">
        <v>3.7</v>
      </c>
      <c r="D18" s="11">
        <v>11.2</v>
      </c>
      <c r="E18" s="17"/>
      <c r="F18" s="13">
        <f t="shared" si="11"/>
        <v>3.4650000000000007</v>
      </c>
      <c r="G18" s="13">
        <f t="shared" si="12"/>
        <v>10.5</v>
      </c>
      <c r="H18" s="10">
        <f t="shared" si="0"/>
        <v>0</v>
      </c>
      <c r="I18" s="13">
        <f t="shared" si="1"/>
        <v>0</v>
      </c>
      <c r="J18" s="10">
        <f t="shared" si="2"/>
        <v>315</v>
      </c>
      <c r="K18" s="10">
        <f t="shared" si="13"/>
        <v>315</v>
      </c>
      <c r="L18" s="13">
        <f t="shared" si="14"/>
        <v>0.15082306300094803</v>
      </c>
      <c r="M18" s="13">
        <f t="shared" si="15"/>
        <v>0.15082306300094803</v>
      </c>
      <c r="N18" s="15">
        <f t="shared" si="16"/>
        <v>2.0303030303030298</v>
      </c>
      <c r="O18" s="15">
        <f t="shared" si="17"/>
        <v>22.973940000000006</v>
      </c>
      <c r="P18" s="13">
        <f t="shared" si="3"/>
        <v>244.11449999999999</v>
      </c>
      <c r="Q18" s="13">
        <f t="shared" si="4"/>
        <v>3.005934095694009</v>
      </c>
      <c r="R18" s="13">
        <f t="shared" si="5"/>
        <v>-1</v>
      </c>
      <c r="S18" s="13">
        <f t="shared" si="6"/>
        <v>-1</v>
      </c>
      <c r="T18" s="13">
        <f t="shared" si="18"/>
        <v>-1</v>
      </c>
      <c r="U18" s="13">
        <f t="shared" si="19"/>
        <v>-1</v>
      </c>
      <c r="V18" s="15">
        <f t="shared" si="7"/>
        <v>43.982817763033644</v>
      </c>
      <c r="W18" s="15">
        <f t="shared" si="8"/>
        <v>43.099290747806137</v>
      </c>
      <c r="X18" s="13">
        <f t="shared" si="20"/>
        <v>3.2874933518621146</v>
      </c>
      <c r="Y18" s="15">
        <f t="shared" si="21"/>
        <v>802.52479584314415</v>
      </c>
      <c r="Z18" s="15">
        <f t="shared" si="22"/>
        <v>509.84289782999997</v>
      </c>
      <c r="AA18" s="16">
        <f t="shared" si="9"/>
        <v>-99</v>
      </c>
      <c r="AB18" s="16">
        <f t="shared" si="10"/>
        <v>-99</v>
      </c>
      <c r="AC18" s="15">
        <f t="shared" si="23"/>
        <v>1676.1051371102403</v>
      </c>
    </row>
    <row r="19" spans="2:29" x14ac:dyDescent="0.2">
      <c r="B19" s="20">
        <v>4</v>
      </c>
      <c r="C19" s="11">
        <v>5</v>
      </c>
      <c r="D19" s="11">
        <v>12.3</v>
      </c>
      <c r="E19" s="17"/>
      <c r="F19" s="13">
        <f t="shared" si="11"/>
        <v>4.7749999999999995</v>
      </c>
      <c r="G19" s="13">
        <f t="shared" si="12"/>
        <v>11.600000000000001</v>
      </c>
      <c r="H19" s="10">
        <f t="shared" si="0"/>
        <v>0</v>
      </c>
      <c r="I19" s="13">
        <f t="shared" si="1"/>
        <v>0</v>
      </c>
      <c r="J19" s="10">
        <f t="shared" si="2"/>
        <v>420</v>
      </c>
      <c r="K19" s="10">
        <f t="shared" si="13"/>
        <v>420</v>
      </c>
      <c r="L19" s="13">
        <f t="shared" si="14"/>
        <v>0.20109741733459738</v>
      </c>
      <c r="M19" s="13">
        <f t="shared" si="15"/>
        <v>0.20109741733459738</v>
      </c>
      <c r="N19" s="15">
        <f t="shared" si="16"/>
        <v>1.4293193717277493</v>
      </c>
      <c r="O19" s="15">
        <f t="shared" si="17"/>
        <v>23.744710714285713</v>
      </c>
      <c r="P19" s="13">
        <f t="shared" si="3"/>
        <v>236.8275000000001</v>
      </c>
      <c r="Q19" s="13">
        <f t="shared" si="4"/>
        <v>3.0622968479830774</v>
      </c>
      <c r="R19" s="13">
        <f t="shared" si="5"/>
        <v>-1</v>
      </c>
      <c r="S19" s="13">
        <f t="shared" si="6"/>
        <v>-1</v>
      </c>
      <c r="T19" s="13">
        <f t="shared" si="18"/>
        <v>-1</v>
      </c>
      <c r="U19" s="13">
        <f t="shared" si="19"/>
        <v>-1</v>
      </c>
      <c r="V19" s="15">
        <f t="shared" si="7"/>
        <v>44.10968956647266</v>
      </c>
      <c r="W19" s="15">
        <f t="shared" si="8"/>
        <v>43.168152341221159</v>
      </c>
      <c r="X19" s="13">
        <f t="shared" si="20"/>
        <v>3.3187358046548483</v>
      </c>
      <c r="Y19" s="15">
        <f t="shared" si="21"/>
        <v>785.96790377689638</v>
      </c>
      <c r="Z19" s="15">
        <f t="shared" si="22"/>
        <v>494.62370685000019</v>
      </c>
      <c r="AA19" s="16">
        <f t="shared" si="9"/>
        <v>-99</v>
      </c>
      <c r="AB19" s="16">
        <f t="shared" si="10"/>
        <v>-99</v>
      </c>
      <c r="AC19" s="15">
        <f t="shared" si="23"/>
        <v>1641.525405754199</v>
      </c>
    </row>
    <row r="20" spans="2:29" x14ac:dyDescent="0.2">
      <c r="B20" s="11">
        <v>5</v>
      </c>
      <c r="C20" s="11">
        <v>5.9</v>
      </c>
      <c r="D20" s="11">
        <v>13.8</v>
      </c>
      <c r="E20" s="17"/>
      <c r="F20" s="13">
        <f t="shared" si="11"/>
        <v>5.6450000000000005</v>
      </c>
      <c r="G20" s="13">
        <f t="shared" si="12"/>
        <v>13.100000000000001</v>
      </c>
      <c r="H20" s="10">
        <f t="shared" si="0"/>
        <v>0</v>
      </c>
      <c r="I20" s="13">
        <f t="shared" si="1"/>
        <v>0</v>
      </c>
      <c r="J20" s="10">
        <f t="shared" si="2"/>
        <v>525</v>
      </c>
      <c r="K20" s="10">
        <f t="shared" si="13"/>
        <v>525</v>
      </c>
      <c r="L20" s="13">
        <f t="shared" si="14"/>
        <v>0.2513717716682467</v>
      </c>
      <c r="M20" s="13">
        <f t="shared" si="15"/>
        <v>0.2513717716682467</v>
      </c>
      <c r="N20" s="15">
        <f t="shared" si="16"/>
        <v>1.3206377325066432</v>
      </c>
      <c r="O20" s="15">
        <f t="shared" si="17"/>
        <v>22.456777714285717</v>
      </c>
      <c r="P20" s="13">
        <f t="shared" si="3"/>
        <v>258.68850000000003</v>
      </c>
      <c r="Q20" s="13">
        <f t="shared" si="4"/>
        <v>2.9675527648395001</v>
      </c>
      <c r="R20" s="13">
        <f t="shared" si="5"/>
        <v>-1</v>
      </c>
      <c r="S20" s="13">
        <f t="shared" si="6"/>
        <v>-1</v>
      </c>
      <c r="T20" s="13">
        <f t="shared" si="18"/>
        <v>-1</v>
      </c>
      <c r="U20" s="13">
        <f t="shared" si="19"/>
        <v>-1</v>
      </c>
      <c r="V20" s="15">
        <f t="shared" si="7"/>
        <v>43.89477882825738</v>
      </c>
      <c r="W20" s="15">
        <f t="shared" si="8"/>
        <v>43.051735206704535</v>
      </c>
      <c r="X20" s="13">
        <f t="shared" si="20"/>
        <v>3.2659374196411486</v>
      </c>
      <c r="Y20" s="15">
        <f t="shared" si="21"/>
        <v>844.86045218083939</v>
      </c>
      <c r="Z20" s="15">
        <f t="shared" si="22"/>
        <v>540.2812797900001</v>
      </c>
      <c r="AA20" s="16">
        <f t="shared" si="9"/>
        <v>-99</v>
      </c>
      <c r="AB20" s="16">
        <f t="shared" si="10"/>
        <v>-99</v>
      </c>
      <c r="AC20" s="15">
        <f t="shared" si="23"/>
        <v>1764.5248487977701</v>
      </c>
    </row>
    <row r="21" spans="2:29" x14ac:dyDescent="0.2">
      <c r="B21" s="20">
        <v>6</v>
      </c>
      <c r="C21" s="11">
        <v>4.0999999999999996</v>
      </c>
      <c r="D21" s="11">
        <v>12.9</v>
      </c>
      <c r="E21" s="17"/>
      <c r="F21" s="13">
        <f t="shared" si="11"/>
        <v>3.7999999999999989</v>
      </c>
      <c r="G21" s="13">
        <f t="shared" si="12"/>
        <v>12.200000000000001</v>
      </c>
      <c r="H21" s="10">
        <f t="shared" si="0"/>
        <v>0</v>
      </c>
      <c r="I21" s="13">
        <f t="shared" si="1"/>
        <v>0</v>
      </c>
      <c r="J21" s="10">
        <f t="shared" si="2"/>
        <v>630</v>
      </c>
      <c r="K21" s="10">
        <f t="shared" si="13"/>
        <v>630</v>
      </c>
      <c r="L21" s="13">
        <f t="shared" si="14"/>
        <v>0.30164612600189605</v>
      </c>
      <c r="M21" s="13">
        <f t="shared" si="15"/>
        <v>0.30164612600189605</v>
      </c>
      <c r="N21" s="15">
        <f t="shared" si="16"/>
        <v>2.2105263157894748</v>
      </c>
      <c r="O21" s="15">
        <f t="shared" si="17"/>
        <v>12.597542857142853</v>
      </c>
      <c r="P21" s="13">
        <f t="shared" si="3"/>
        <v>291.48000000000008</v>
      </c>
      <c r="Q21" s="13">
        <f t="shared" si="4"/>
        <v>2.1187636525838389</v>
      </c>
      <c r="R21" s="13">
        <f t="shared" si="5"/>
        <v>-1</v>
      </c>
      <c r="S21" s="13">
        <f t="shared" si="6"/>
        <v>-1</v>
      </c>
      <c r="T21" s="13">
        <f t="shared" si="18"/>
        <v>-1</v>
      </c>
      <c r="U21" s="13">
        <f t="shared" si="19"/>
        <v>-1</v>
      </c>
      <c r="V21" s="15">
        <f t="shared" si="7"/>
        <v>41.521852556630513</v>
      </c>
      <c r="W21" s="15">
        <f t="shared" si="8"/>
        <v>41.82629804569725</v>
      </c>
      <c r="X21" s="13">
        <f t="shared" si="20"/>
        <v>2.7186231410330208</v>
      </c>
      <c r="Y21" s="15">
        <f t="shared" si="21"/>
        <v>792.42427314830513</v>
      </c>
      <c r="Z21" s="15">
        <f t="shared" si="22"/>
        <v>608.76763920000008</v>
      </c>
      <c r="AA21" s="16">
        <f t="shared" si="9"/>
        <v>-99</v>
      </c>
      <c r="AB21" s="16">
        <f t="shared" si="10"/>
        <v>-99</v>
      </c>
      <c r="AC21" s="15">
        <f t="shared" si="23"/>
        <v>1655.0097914411613</v>
      </c>
    </row>
    <row r="22" spans="2:29" x14ac:dyDescent="0.2">
      <c r="B22" s="11">
        <v>7</v>
      </c>
      <c r="C22" s="11">
        <v>4.5999999999999996</v>
      </c>
      <c r="D22" s="11">
        <v>12.3</v>
      </c>
      <c r="E22" s="17"/>
      <c r="F22" s="13">
        <f t="shared" si="11"/>
        <v>4.3549999999999995</v>
      </c>
      <c r="G22" s="13">
        <f t="shared" si="12"/>
        <v>11.600000000000001</v>
      </c>
      <c r="H22" s="10">
        <f t="shared" si="0"/>
        <v>0</v>
      </c>
      <c r="I22" s="13">
        <f t="shared" si="1"/>
        <v>0</v>
      </c>
      <c r="J22" s="10">
        <f t="shared" si="2"/>
        <v>735</v>
      </c>
      <c r="K22" s="10">
        <f t="shared" si="13"/>
        <v>735</v>
      </c>
      <c r="L22" s="13">
        <f t="shared" si="14"/>
        <v>0.3519204803355454</v>
      </c>
      <c r="M22" s="13">
        <f t="shared" si="15"/>
        <v>0.3519204803355454</v>
      </c>
      <c r="N22" s="15">
        <f t="shared" si="16"/>
        <v>1.6636050516647538</v>
      </c>
      <c r="O22" s="15">
        <f t="shared" si="17"/>
        <v>12.37495469387755</v>
      </c>
      <c r="P22" s="13">
        <f t="shared" si="3"/>
        <v>251.40150000000008</v>
      </c>
      <c r="Q22" s="13">
        <f t="shared" si="4"/>
        <v>2.0960789680541612</v>
      </c>
      <c r="R22" s="13">
        <f t="shared" si="5"/>
        <v>-1</v>
      </c>
      <c r="S22" s="13">
        <f t="shared" si="6"/>
        <v>-1</v>
      </c>
      <c r="T22" s="13">
        <f t="shared" si="18"/>
        <v>-1</v>
      </c>
      <c r="U22" s="13">
        <f t="shared" si="19"/>
        <v>-1</v>
      </c>
      <c r="V22" s="15">
        <f t="shared" si="7"/>
        <v>41.444468548675424</v>
      </c>
      <c r="W22" s="15">
        <f t="shared" si="8"/>
        <v>41.787747478307701</v>
      </c>
      <c r="X22" s="13">
        <f t="shared" si="20"/>
        <v>2.7017450863828651</v>
      </c>
      <c r="Y22" s="15">
        <f t="shared" si="21"/>
        <v>679.22276733428214</v>
      </c>
      <c r="Z22" s="15">
        <f t="shared" si="22"/>
        <v>525.0620888100002</v>
      </c>
      <c r="AA22" s="16">
        <f t="shared" si="9"/>
        <v>-99</v>
      </c>
      <c r="AB22" s="16">
        <f t="shared" si="10"/>
        <v>-99</v>
      </c>
      <c r="AC22" s="15">
        <f t="shared" si="23"/>
        <v>1418.5839184883416</v>
      </c>
    </row>
    <row r="23" spans="2:29" x14ac:dyDescent="0.2">
      <c r="B23" s="20">
        <v>8</v>
      </c>
      <c r="C23" s="11">
        <v>3.6</v>
      </c>
      <c r="D23" s="29">
        <v>30</v>
      </c>
      <c r="E23" s="17"/>
      <c r="F23" s="13">
        <f t="shared" si="11"/>
        <v>2.42</v>
      </c>
      <c r="G23" s="13">
        <f t="shared" si="12"/>
        <v>29.3</v>
      </c>
      <c r="H23" s="10">
        <f t="shared" si="0"/>
        <v>0</v>
      </c>
      <c r="I23" s="13">
        <f t="shared" si="1"/>
        <v>0</v>
      </c>
      <c r="J23" s="10">
        <f t="shared" si="2"/>
        <v>840</v>
      </c>
      <c r="K23" s="10">
        <f t="shared" si="13"/>
        <v>840</v>
      </c>
      <c r="L23" s="13">
        <f t="shared" si="14"/>
        <v>0.40219483466919476</v>
      </c>
      <c r="M23" s="13">
        <f t="shared" si="15"/>
        <v>0.40219483466919476</v>
      </c>
      <c r="N23" s="15">
        <f t="shared" si="16"/>
        <v>11.107438016528928</v>
      </c>
      <c r="O23" s="15">
        <f t="shared" si="17"/>
        <v>6.016984285714285</v>
      </c>
      <c r="P23" s="13">
        <f t="shared" si="3"/>
        <v>932.73600000000022</v>
      </c>
      <c r="Q23" s="13">
        <f t="shared" si="4"/>
        <v>1.3210788051829714</v>
      </c>
      <c r="R23" s="13">
        <f t="shared" si="5"/>
        <v>-1</v>
      </c>
      <c r="S23" s="13">
        <f t="shared" si="6"/>
        <v>-1</v>
      </c>
      <c r="T23" s="13">
        <f t="shared" si="18"/>
        <v>-1</v>
      </c>
      <c r="U23" s="13">
        <f t="shared" si="19"/>
        <v>-1</v>
      </c>
      <c r="V23" s="15">
        <f t="shared" si="7"/>
        <v>38.103325595992594</v>
      </c>
      <c r="W23" s="15">
        <f t="shared" si="8"/>
        <v>40.156844158974501</v>
      </c>
      <c r="X23" s="13">
        <f t="shared" si="20"/>
        <v>2.0587577545317628</v>
      </c>
      <c r="Y23" s="15">
        <f t="shared" si="21"/>
        <v>1920.2774729309388</v>
      </c>
      <c r="Z23" s="15">
        <f t="shared" si="22"/>
        <v>1948.0564454400003</v>
      </c>
      <c r="AA23" s="16">
        <f t="shared" si="9"/>
        <v>-99</v>
      </c>
      <c r="AB23" s="16">
        <f t="shared" si="10"/>
        <v>-99</v>
      </c>
      <c r="AC23" s="15">
        <f t="shared" si="23"/>
        <v>4010.5763133151831</v>
      </c>
    </row>
    <row r="24" spans="2:29" x14ac:dyDescent="0.2">
      <c r="B24" s="11">
        <v>9</v>
      </c>
      <c r="C24" s="11">
        <v>3.4</v>
      </c>
      <c r="D24" s="11">
        <v>10.9</v>
      </c>
      <c r="E24" s="17"/>
      <c r="F24" s="13">
        <f t="shared" si="11"/>
        <v>3.165</v>
      </c>
      <c r="G24" s="13">
        <f t="shared" si="12"/>
        <v>10.200000000000001</v>
      </c>
      <c r="H24" s="10">
        <f t="shared" si="0"/>
        <v>0</v>
      </c>
      <c r="I24" s="13">
        <f t="shared" si="1"/>
        <v>0</v>
      </c>
      <c r="J24" s="10">
        <f t="shared" si="2"/>
        <v>945</v>
      </c>
      <c r="K24" s="10">
        <f t="shared" si="13"/>
        <v>945</v>
      </c>
      <c r="L24" s="13">
        <f t="shared" si="14"/>
        <v>0.45246918900284411</v>
      </c>
      <c r="M24" s="13">
        <f t="shared" si="15"/>
        <v>0.45246918900284411</v>
      </c>
      <c r="N24" s="15">
        <f t="shared" si="16"/>
        <v>2.2227488151658772</v>
      </c>
      <c r="O24" s="15">
        <f t="shared" si="17"/>
        <v>6.9949514285714285</v>
      </c>
      <c r="P24" s="13">
        <f t="shared" si="3"/>
        <v>244.11450000000005</v>
      </c>
      <c r="Q24" s="13">
        <f t="shared" si="4"/>
        <v>1.4619869802486729</v>
      </c>
      <c r="R24" s="13">
        <f t="shared" si="5"/>
        <v>-1</v>
      </c>
      <c r="S24" s="13">
        <f t="shared" si="6"/>
        <v>-1</v>
      </c>
      <c r="T24" s="13">
        <f t="shared" si="18"/>
        <v>-1</v>
      </c>
      <c r="U24" s="13">
        <f t="shared" si="19"/>
        <v>-1</v>
      </c>
      <c r="V24" s="15">
        <f t="shared" si="7"/>
        <v>38.835168157627926</v>
      </c>
      <c r="W24" s="15">
        <f t="shared" si="8"/>
        <v>40.512379455732791</v>
      </c>
      <c r="X24" s="13">
        <f t="shared" si="20"/>
        <v>2.1714732153805612</v>
      </c>
      <c r="Y24" s="15">
        <f t="shared" si="21"/>
        <v>530.08809823601814</v>
      </c>
      <c r="Z24" s="15">
        <f t="shared" si="22"/>
        <v>509.84289783000008</v>
      </c>
      <c r="AA24" s="16">
        <f t="shared" si="9"/>
        <v>-99</v>
      </c>
      <c r="AB24" s="16">
        <f t="shared" si="10"/>
        <v>-99</v>
      </c>
      <c r="AC24" s="15">
        <f t="shared" si="23"/>
        <v>1107.1101966898532</v>
      </c>
    </row>
    <row r="25" spans="2:29" x14ac:dyDescent="0.2">
      <c r="B25" s="20">
        <v>10</v>
      </c>
      <c r="C25" s="11">
        <v>5.5</v>
      </c>
      <c r="D25" s="11">
        <v>11.8</v>
      </c>
      <c r="E25" s="17"/>
      <c r="F25" s="13">
        <f t="shared" si="11"/>
        <v>5.3250000000000002</v>
      </c>
      <c r="G25" s="13">
        <f t="shared" si="12"/>
        <v>11.100000000000001</v>
      </c>
      <c r="H25" s="10">
        <f t="shared" si="0"/>
        <v>0</v>
      </c>
      <c r="I25" s="13">
        <f t="shared" si="1"/>
        <v>0</v>
      </c>
      <c r="J25" s="10">
        <f t="shared" si="2"/>
        <v>1050</v>
      </c>
      <c r="K25" s="10">
        <f t="shared" si="13"/>
        <v>1050</v>
      </c>
      <c r="L25" s="13">
        <f t="shared" si="14"/>
        <v>0.5027435433364934</v>
      </c>
      <c r="M25" s="13">
        <f t="shared" si="15"/>
        <v>0.5027435433364934</v>
      </c>
      <c r="N25" s="15">
        <f t="shared" si="16"/>
        <v>1.0845070422535212</v>
      </c>
      <c r="O25" s="15">
        <f t="shared" si="17"/>
        <v>10.59188142857143</v>
      </c>
      <c r="P25" s="13">
        <f t="shared" si="3"/>
        <v>200.39250000000007</v>
      </c>
      <c r="Q25" s="13">
        <f t="shared" si="4"/>
        <v>1.9059619364647933</v>
      </c>
      <c r="R25" s="13">
        <f t="shared" si="5"/>
        <v>5.3912676471428584</v>
      </c>
      <c r="S25" s="13">
        <f t="shared" si="6"/>
        <v>13.469493311712135</v>
      </c>
      <c r="T25" s="13">
        <f t="shared" si="18"/>
        <v>0.88858315489926387</v>
      </c>
      <c r="U25" s="13">
        <f t="shared" si="19"/>
        <v>0.53249999999999997</v>
      </c>
      <c r="V25" s="15">
        <f t="shared" si="7"/>
        <v>-99</v>
      </c>
      <c r="W25" s="15">
        <f t="shared" si="8"/>
        <v>-99</v>
      </c>
      <c r="X25" s="13">
        <f t="shared" si="20"/>
        <v>2.554441380646209</v>
      </c>
      <c r="Y25" s="15">
        <f t="shared" si="21"/>
        <v>511.89089437114558</v>
      </c>
      <c r="Z25" s="15">
        <f t="shared" si="22"/>
        <v>418.52775195000009</v>
      </c>
      <c r="AA25" s="16">
        <f t="shared" si="9"/>
        <v>1855.8414623333085</v>
      </c>
      <c r="AB25" s="16">
        <f t="shared" si="10"/>
        <v>1112.1475499999999</v>
      </c>
      <c r="AC25" s="15">
        <f t="shared" si="23"/>
        <v>1069.1046085299124</v>
      </c>
    </row>
    <row r="26" spans="2:29" x14ac:dyDescent="0.2">
      <c r="B26" s="11">
        <v>11</v>
      </c>
      <c r="C26" s="11">
        <v>5.7</v>
      </c>
      <c r="D26" s="11">
        <v>12.2</v>
      </c>
      <c r="E26" s="17"/>
      <c r="F26" s="13">
        <f t="shared" si="11"/>
        <v>5.5149999999999997</v>
      </c>
      <c r="G26" s="13">
        <f t="shared" si="12"/>
        <v>11.5</v>
      </c>
      <c r="H26" s="10">
        <f t="shared" si="0"/>
        <v>0</v>
      </c>
      <c r="I26" s="13">
        <f t="shared" si="1"/>
        <v>0</v>
      </c>
      <c r="J26" s="10">
        <f t="shared" si="2"/>
        <v>1155</v>
      </c>
      <c r="K26" s="10">
        <f t="shared" si="13"/>
        <v>1155</v>
      </c>
      <c r="L26" s="13">
        <f t="shared" si="14"/>
        <v>0.55301789767014276</v>
      </c>
      <c r="M26" s="13">
        <f t="shared" si="15"/>
        <v>0.55301789767014276</v>
      </c>
      <c r="N26" s="15">
        <f t="shared" si="16"/>
        <v>1.0852221214868543</v>
      </c>
      <c r="O26" s="15">
        <f t="shared" si="17"/>
        <v>9.9725524675324682</v>
      </c>
      <c r="P26" s="13">
        <f t="shared" si="3"/>
        <v>207.67950000000002</v>
      </c>
      <c r="Q26" s="13">
        <f t="shared" si="4"/>
        <v>1.8359932653558957</v>
      </c>
      <c r="R26" s="13">
        <f t="shared" si="5"/>
        <v>5.0760292059740255</v>
      </c>
      <c r="S26" s="13">
        <f t="shared" si="6"/>
        <v>12.261146495846733</v>
      </c>
      <c r="T26" s="13">
        <f t="shared" si="18"/>
        <v>0.90653021837683345</v>
      </c>
      <c r="U26" s="13">
        <f t="shared" si="19"/>
        <v>0.55149999999999999</v>
      </c>
      <c r="V26" s="15">
        <f t="shared" si="7"/>
        <v>-99</v>
      </c>
      <c r="W26" s="15">
        <f t="shared" si="8"/>
        <v>-99</v>
      </c>
      <c r="X26" s="13">
        <f t="shared" si="20"/>
        <v>2.4972698178241703</v>
      </c>
      <c r="Y26" s="15">
        <f t="shared" si="21"/>
        <v>518.6317471308148</v>
      </c>
      <c r="Z26" s="15">
        <f t="shared" si="22"/>
        <v>433.74694293000005</v>
      </c>
      <c r="AA26" s="16">
        <f t="shared" si="9"/>
        <v>1893.3246222887517</v>
      </c>
      <c r="AB26" s="16">
        <f t="shared" si="10"/>
        <v>1151.82981</v>
      </c>
      <c r="AC26" s="15">
        <f t="shared" si="23"/>
        <v>1083.1831491525918</v>
      </c>
    </row>
    <row r="27" spans="2:29" x14ac:dyDescent="0.2">
      <c r="B27" s="20">
        <v>12</v>
      </c>
      <c r="C27" s="11">
        <v>4.8</v>
      </c>
      <c r="D27" s="11">
        <v>12.5</v>
      </c>
      <c r="E27" s="17"/>
      <c r="F27" s="13">
        <f t="shared" si="11"/>
        <v>4.5549999999999997</v>
      </c>
      <c r="G27" s="13">
        <f t="shared" si="12"/>
        <v>11.8</v>
      </c>
      <c r="H27" s="10">
        <f t="shared" si="0"/>
        <v>0</v>
      </c>
      <c r="I27" s="13">
        <f t="shared" si="1"/>
        <v>0</v>
      </c>
      <c r="J27" s="10">
        <f t="shared" si="2"/>
        <v>1260</v>
      </c>
      <c r="K27" s="10">
        <f t="shared" si="13"/>
        <v>1260</v>
      </c>
      <c r="L27" s="13">
        <f t="shared" si="14"/>
        <v>0.60329225200379211</v>
      </c>
      <c r="M27" s="13">
        <f t="shared" si="15"/>
        <v>0.60329225200379211</v>
      </c>
      <c r="N27" s="15">
        <f t="shared" si="16"/>
        <v>1.5905598243688257</v>
      </c>
      <c r="O27" s="15">
        <f t="shared" si="17"/>
        <v>7.5502378571428572</v>
      </c>
      <c r="P27" s="13">
        <f t="shared" si="3"/>
        <v>251.40150000000006</v>
      </c>
      <c r="Q27" s="13">
        <f t="shared" si="4"/>
        <v>1.5373645698553648</v>
      </c>
      <c r="R27" s="13">
        <f t="shared" si="5"/>
        <v>-1</v>
      </c>
      <c r="S27" s="13">
        <f t="shared" si="6"/>
        <v>-1</v>
      </c>
      <c r="T27" s="13">
        <f t="shared" si="18"/>
        <v>-1</v>
      </c>
      <c r="U27" s="13">
        <f t="shared" si="19"/>
        <v>-1</v>
      </c>
      <c r="V27" s="15">
        <f t="shared" si="7"/>
        <v>39.199514014174241</v>
      </c>
      <c r="W27" s="15">
        <f t="shared" si="8"/>
        <v>40.689038426374715</v>
      </c>
      <c r="X27" s="13">
        <f t="shared" si="20"/>
        <v>2.23012018916272</v>
      </c>
      <c r="Y27" s="15">
        <f t="shared" si="21"/>
        <v>560.65556073579171</v>
      </c>
      <c r="Z27" s="15">
        <f t="shared" si="22"/>
        <v>525.06208881000009</v>
      </c>
      <c r="AA27" s="16">
        <f t="shared" si="9"/>
        <v>-99</v>
      </c>
      <c r="AB27" s="16">
        <f t="shared" si="10"/>
        <v>-99</v>
      </c>
      <c r="AC27" s="15">
        <f t="shared" si="23"/>
        <v>1170.9515648191305</v>
      </c>
    </row>
    <row r="28" spans="2:29" x14ac:dyDescent="0.2">
      <c r="B28" s="11">
        <v>13</v>
      </c>
      <c r="C28" s="11">
        <v>5.2</v>
      </c>
      <c r="D28" s="24">
        <v>11.4</v>
      </c>
      <c r="E28" s="17"/>
      <c r="F28" s="13">
        <f t="shared" si="11"/>
        <v>5.03</v>
      </c>
      <c r="G28" s="13">
        <f t="shared" si="12"/>
        <v>10.700000000000001</v>
      </c>
      <c r="H28" s="10">
        <f t="shared" si="0"/>
        <v>0</v>
      </c>
      <c r="I28" s="13">
        <f t="shared" si="1"/>
        <v>0</v>
      </c>
      <c r="J28" s="10">
        <f t="shared" si="2"/>
        <v>1365</v>
      </c>
      <c r="K28" s="10">
        <f t="shared" si="13"/>
        <v>1365</v>
      </c>
      <c r="L28" s="13">
        <f t="shared" si="14"/>
        <v>0.65356660633744146</v>
      </c>
      <c r="M28" s="13">
        <f t="shared" si="15"/>
        <v>0.65356660633744146</v>
      </c>
      <c r="N28" s="15">
        <f t="shared" si="16"/>
        <v>1.1272365805168987</v>
      </c>
      <c r="O28" s="15">
        <f t="shared" si="17"/>
        <v>7.6962316483516489</v>
      </c>
      <c r="P28" s="13">
        <f t="shared" si="3"/>
        <v>196.74900000000005</v>
      </c>
      <c r="Q28" s="13">
        <f t="shared" si="4"/>
        <v>1.5566905224135037</v>
      </c>
      <c r="R28" s="13">
        <f t="shared" si="5"/>
        <v>3.9173819090109889</v>
      </c>
      <c r="S28" s="13">
        <f t="shared" si="6"/>
        <v>8.1844046070280516</v>
      </c>
      <c r="T28" s="13">
        <f t="shared" si="18"/>
        <v>0.77494825389088073</v>
      </c>
      <c r="U28" s="13">
        <f t="shared" si="19"/>
        <v>0.503</v>
      </c>
      <c r="V28" s="15">
        <f t="shared" si="7"/>
        <v>-99</v>
      </c>
      <c r="W28" s="15">
        <f t="shared" si="8"/>
        <v>-99</v>
      </c>
      <c r="X28" s="13">
        <f t="shared" si="20"/>
        <v>2.240610138621641</v>
      </c>
      <c r="Y28" s="15">
        <f t="shared" si="21"/>
        <v>440.83780416366938</v>
      </c>
      <c r="Z28" s="15">
        <f t="shared" si="22"/>
        <v>410.91815646000009</v>
      </c>
      <c r="AA28" s="16">
        <f t="shared" si="9"/>
        <v>1618.5104261812601</v>
      </c>
      <c r="AB28" s="16">
        <f t="shared" si="10"/>
        <v>1050.5356199999999</v>
      </c>
      <c r="AC28" s="15">
        <f t="shared" si="23"/>
        <v>920.70738750799001</v>
      </c>
    </row>
    <row r="29" spans="2:29" x14ac:dyDescent="0.2">
      <c r="B29" s="20">
        <v>14</v>
      </c>
      <c r="C29" s="11">
        <v>4.4000000000000004</v>
      </c>
      <c r="D29" s="11">
        <v>10.7</v>
      </c>
      <c r="E29" s="17"/>
      <c r="F29" s="13">
        <f t="shared" si="11"/>
        <v>4.2250000000000005</v>
      </c>
      <c r="G29" s="13">
        <f t="shared" si="12"/>
        <v>10</v>
      </c>
      <c r="H29" s="10">
        <f t="shared" si="0"/>
        <v>62.4</v>
      </c>
      <c r="I29" s="13">
        <f t="shared" si="1"/>
        <v>2.9877330575425895E-2</v>
      </c>
      <c r="J29" s="10">
        <f t="shared" si="2"/>
        <v>1470</v>
      </c>
      <c r="K29" s="10">
        <f t="shared" si="13"/>
        <v>1407.6</v>
      </c>
      <c r="L29" s="13">
        <f t="shared" si="14"/>
        <v>0.70384096067109081</v>
      </c>
      <c r="M29" s="13">
        <f t="shared" si="15"/>
        <v>0.67396363009566485</v>
      </c>
      <c r="N29" s="15">
        <f t="shared" si="16"/>
        <v>1.3765986015355611</v>
      </c>
      <c r="O29" s="15">
        <f t="shared" si="17"/>
        <v>6.2245534953111701</v>
      </c>
      <c r="P29" s="13">
        <f t="shared" si="3"/>
        <v>200.39249999999998</v>
      </c>
      <c r="Q29" s="13">
        <f t="shared" si="4"/>
        <v>1.3519467421505111</v>
      </c>
      <c r="R29" s="13">
        <f t="shared" si="5"/>
        <v>-1</v>
      </c>
      <c r="S29" s="13">
        <f t="shared" si="6"/>
        <v>-1</v>
      </c>
      <c r="T29" s="13">
        <f t="shared" si="18"/>
        <v>-1</v>
      </c>
      <c r="U29" s="13">
        <f t="shared" si="19"/>
        <v>-1</v>
      </c>
      <c r="V29" s="15">
        <f t="shared" si="7"/>
        <v>38.269703311995912</v>
      </c>
      <c r="W29" s="15">
        <f t="shared" si="8"/>
        <v>40.237824765717548</v>
      </c>
      <c r="X29" s="13">
        <f t="shared" si="20"/>
        <v>2.0380796529452261</v>
      </c>
      <c r="Y29" s="15">
        <f t="shared" si="21"/>
        <v>408.41587685282616</v>
      </c>
      <c r="Z29" s="15">
        <f t="shared" si="22"/>
        <v>418.52775194999992</v>
      </c>
      <c r="AA29" s="16">
        <f t="shared" si="9"/>
        <v>-99</v>
      </c>
      <c r="AB29" s="16">
        <f t="shared" si="10"/>
        <v>-99</v>
      </c>
      <c r="AC29" s="15">
        <f t="shared" si="23"/>
        <v>852.99289544220153</v>
      </c>
    </row>
    <row r="30" spans="2:29" x14ac:dyDescent="0.2">
      <c r="B30" s="11">
        <v>15</v>
      </c>
      <c r="C30" s="11">
        <v>2.2999999999999998</v>
      </c>
      <c r="D30" s="24">
        <v>11.8</v>
      </c>
      <c r="E30" s="17"/>
      <c r="F30" s="13">
        <f t="shared" si="11"/>
        <v>1.9649999999999999</v>
      </c>
      <c r="G30" s="13">
        <f t="shared" si="12"/>
        <v>11.100000000000001</v>
      </c>
      <c r="H30" s="10">
        <f t="shared" si="0"/>
        <v>124.8</v>
      </c>
      <c r="I30" s="13">
        <f t="shared" si="1"/>
        <v>5.975466115085179E-2</v>
      </c>
      <c r="J30" s="10">
        <f t="shared" si="2"/>
        <v>1575</v>
      </c>
      <c r="K30" s="10">
        <f t="shared" si="13"/>
        <v>1450.2</v>
      </c>
      <c r="L30" s="13">
        <f t="shared" si="14"/>
        <v>0.75411531500474016</v>
      </c>
      <c r="M30" s="13">
        <f t="shared" si="15"/>
        <v>0.69436065385388834</v>
      </c>
      <c r="N30" s="15">
        <f t="shared" si="16"/>
        <v>4.7946581018893575</v>
      </c>
      <c r="O30" s="15">
        <f t="shared" si="17"/>
        <v>2.7438843607778236</v>
      </c>
      <c r="P30" s="13">
        <f t="shared" si="3"/>
        <v>316.98450000000008</v>
      </c>
      <c r="Q30" s="13">
        <f t="shared" si="4"/>
        <v>0.72821700541685319</v>
      </c>
      <c r="R30" s="13">
        <f t="shared" si="5"/>
        <v>-1</v>
      </c>
      <c r="S30" s="13">
        <f t="shared" si="6"/>
        <v>-1</v>
      </c>
      <c r="T30" s="13">
        <f t="shared" si="18"/>
        <v>-1</v>
      </c>
      <c r="U30" s="13">
        <f t="shared" si="19"/>
        <v>-1</v>
      </c>
      <c r="V30" s="15">
        <f t="shared" si="7"/>
        <v>33.996595128971983</v>
      </c>
      <c r="W30" s="15">
        <f t="shared" si="8"/>
        <v>38.043164433614692</v>
      </c>
      <c r="X30" s="13">
        <f t="shared" si="20"/>
        <v>1.3767316087236967</v>
      </c>
      <c r="Y30" s="15">
        <f t="shared" si="21"/>
        <v>436.40258062547673</v>
      </c>
      <c r="Z30" s="15">
        <f t="shared" si="22"/>
        <v>662.03480763000016</v>
      </c>
      <c r="AA30" s="16">
        <f t="shared" si="9"/>
        <v>-99</v>
      </c>
      <c r="AB30" s="16">
        <f t="shared" si="10"/>
        <v>-99</v>
      </c>
      <c r="AC30" s="15">
        <f t="shared" si="23"/>
        <v>911.44424573953313</v>
      </c>
    </row>
    <row r="31" spans="2:29" x14ac:dyDescent="0.2">
      <c r="B31" s="20">
        <v>16</v>
      </c>
      <c r="C31" s="11">
        <v>3</v>
      </c>
      <c r="D31" s="24">
        <v>15.1</v>
      </c>
      <c r="E31" s="17"/>
      <c r="F31" s="13">
        <f t="shared" ref="F31:F55" si="24">1.05*(C31-$O$3+$L$8)-0.05*(D31-$O$3-$L$9)</f>
        <v>2.5350000000000001</v>
      </c>
      <c r="G31" s="13">
        <f t="shared" ref="G31:G55" si="25">D31-$O$3-$L$9</f>
        <v>14.4</v>
      </c>
      <c r="H31" s="10">
        <f t="shared" ref="H31:H55" si="26">IF(B31&gt;$D$9,(B31-$D$9)*62.4,0)</f>
        <v>187.2</v>
      </c>
      <c r="I31" s="13">
        <f t="shared" ref="I31:I55" si="27">H31/2088.54</f>
        <v>8.9631991726277685E-2</v>
      </c>
      <c r="J31" s="10">
        <f t="shared" ref="J31:J55" si="28">B31*$D$10</f>
        <v>1680</v>
      </c>
      <c r="K31" s="10">
        <f t="shared" ref="K31:K55" si="29">J31-H31</f>
        <v>1492.8</v>
      </c>
      <c r="L31" s="13">
        <f t="shared" ref="L31:L55" si="30">J31/2088.54</f>
        <v>0.80438966933838951</v>
      </c>
      <c r="M31" s="13">
        <f t="shared" ref="M31:M55" si="31">K31/2088.54</f>
        <v>0.71475767761211184</v>
      </c>
      <c r="N31" s="15">
        <f t="shared" ref="N31:N55" si="32">(G31-F31)/(F31-I31)</f>
        <v>4.8520304346240106</v>
      </c>
      <c r="O31" s="15">
        <f t="shared" ref="O31:O55" si="33">(F31-I31)/M31</f>
        <v>3.421254622186495</v>
      </c>
      <c r="P31" s="13">
        <f t="shared" ref="P31:P55" si="34">IF(F31&gt;G31,-1,34.7*(G31-F31))</f>
        <v>411.71550000000002</v>
      </c>
      <c r="Q31" s="13">
        <f t="shared" ref="Q31:Q55" si="35">IF(O31&lt;0,-1,(O31/1.5)^0.47-0.6)</f>
        <v>0.87334429201727126</v>
      </c>
      <c r="R31" s="13">
        <f t="shared" ref="R31:R55" si="36">IF(N31&lt;1.2,0.509*(F31-I31)/M31,-1)</f>
        <v>-1</v>
      </c>
      <c r="S31" s="13">
        <f t="shared" ref="S31:S55" si="37">IF(N31&lt;1.2,(0.5*O31)^1.56,-1)</f>
        <v>-1</v>
      </c>
      <c r="T31" s="13">
        <f t="shared" ref="T31:T55" si="38">IF(N31&lt;1.2,0.22*M31*((0.5*O31)^1.25),-1)</f>
        <v>-1</v>
      </c>
      <c r="U31" s="13">
        <f t="shared" ref="U31:U55" si="39">IF(N31&lt;1.2,(F31-I31)/10,-1)</f>
        <v>-1</v>
      </c>
      <c r="V31" s="15">
        <f t="shared" ref="V31:V55" si="40">IF(N31&gt;=1.2,28+14.6*LOG(O31)-2.1*(LOG(O31)^2),-99)</f>
        <v>35.199863317597924</v>
      </c>
      <c r="W31" s="15">
        <f t="shared" ref="W31:W55" si="41">IF(N31&gt;=1.2,37.3*((O31-0.8)/(Q31+0.8))^0.082,-99)</f>
        <v>38.698362798764371</v>
      </c>
      <c r="X31" s="13">
        <f t="shared" ref="X31:X55" si="42">IF(O31&gt;10,0.32+2.18*LOG(O31),IF(N31&lt;=0.6,0.14+2.36*LOG(O31),IF(N31&gt;=3,0.5+2*LOG(O31),(0.14+0.15*(N31-0.6)+(2.5-(0.14+0.15*(N31-0.6)))*LOG(O31)))))</f>
        <v>1.5683707943189955</v>
      </c>
      <c r="Y31" s="15">
        <f t="shared" ref="Y31:Y55" si="43">IF(X31&lt;0.85,0.85*P31,X31*P31)</f>
        <v>645.72256576844245</v>
      </c>
      <c r="Z31" s="15">
        <f t="shared" ref="Z31:Z55" si="44">P31*2088.54/1000</f>
        <v>859.88429037000003</v>
      </c>
      <c r="AA31" s="16">
        <f t="shared" ref="AA31:AA55" si="45">IF(T31=-1,-99,T31*2088.54)</f>
        <v>-99</v>
      </c>
      <c r="AB31" s="16">
        <f t="shared" ref="AB31:AB55" si="46">IF(U31=-1,-99,U31*2088.54)</f>
        <v>-99</v>
      </c>
      <c r="AC31" s="15">
        <f t="shared" ref="AC31:AC55" si="47">Y31*2088.54/1000</f>
        <v>1348.6174075100228</v>
      </c>
    </row>
    <row r="32" spans="2:29" x14ac:dyDescent="0.2">
      <c r="B32" s="11">
        <v>17</v>
      </c>
      <c r="C32" s="11">
        <v>6.1</v>
      </c>
      <c r="D32" s="24">
        <v>12.4</v>
      </c>
      <c r="E32" s="17"/>
      <c r="F32" s="13">
        <f t="shared" si="24"/>
        <v>5.9249999999999998</v>
      </c>
      <c r="G32" s="13">
        <f t="shared" si="25"/>
        <v>11.700000000000001</v>
      </c>
      <c r="H32" s="10">
        <f t="shared" si="26"/>
        <v>249.6</v>
      </c>
      <c r="I32" s="13">
        <f t="shared" si="27"/>
        <v>0.11950932230170358</v>
      </c>
      <c r="J32" s="10">
        <f t="shared" si="28"/>
        <v>1785</v>
      </c>
      <c r="K32" s="10">
        <f t="shared" si="29"/>
        <v>1535.4</v>
      </c>
      <c r="L32" s="13">
        <f t="shared" si="30"/>
        <v>0.85466402367203886</v>
      </c>
      <c r="M32" s="13">
        <f t="shared" si="31"/>
        <v>0.73515470137033534</v>
      </c>
      <c r="N32" s="15">
        <f t="shared" si="32"/>
        <v>0.99474795854630782</v>
      </c>
      <c r="O32" s="15">
        <f t="shared" si="33"/>
        <v>7.8969646346228988</v>
      </c>
      <c r="P32" s="13">
        <f t="shared" si="34"/>
        <v>200.39250000000007</v>
      </c>
      <c r="Q32" s="13">
        <f t="shared" si="35"/>
        <v>1.5829480426936815</v>
      </c>
      <c r="R32" s="13">
        <f t="shared" si="36"/>
        <v>4.0195549990230557</v>
      </c>
      <c r="S32" s="13">
        <f t="shared" si="37"/>
        <v>8.5198335078585057</v>
      </c>
      <c r="T32" s="13">
        <f t="shared" si="38"/>
        <v>0.90020032735800692</v>
      </c>
      <c r="U32" s="13">
        <f t="shared" si="39"/>
        <v>0.58054906776982962</v>
      </c>
      <c r="V32" s="15">
        <f t="shared" si="40"/>
        <v>-99</v>
      </c>
      <c r="W32" s="15">
        <f t="shared" si="41"/>
        <v>-99</v>
      </c>
      <c r="X32" s="13">
        <f t="shared" si="42"/>
        <v>2.2640776626196897</v>
      </c>
      <c r="Y32" s="15">
        <f t="shared" si="43"/>
        <v>453.7041830065163</v>
      </c>
      <c r="Z32" s="15">
        <f t="shared" si="44"/>
        <v>418.52775195000009</v>
      </c>
      <c r="AA32" s="16">
        <f t="shared" si="45"/>
        <v>1880.1043917002917</v>
      </c>
      <c r="AB32" s="16">
        <f t="shared" si="46"/>
        <v>1212.4999499999999</v>
      </c>
      <c r="AC32" s="15">
        <f t="shared" si="47"/>
        <v>947.57933437642953</v>
      </c>
    </row>
    <row r="33" spans="2:29" x14ac:dyDescent="0.2">
      <c r="B33" s="20">
        <v>18</v>
      </c>
      <c r="C33" s="11">
        <v>5.5</v>
      </c>
      <c r="D33" s="24">
        <v>11.5</v>
      </c>
      <c r="E33" s="17"/>
      <c r="F33" s="13">
        <f t="shared" si="24"/>
        <v>5.34</v>
      </c>
      <c r="G33" s="13">
        <f t="shared" si="25"/>
        <v>10.8</v>
      </c>
      <c r="H33" s="10">
        <f t="shared" si="26"/>
        <v>312</v>
      </c>
      <c r="I33" s="13">
        <f t="shared" si="27"/>
        <v>0.14938665287712949</v>
      </c>
      <c r="J33" s="10">
        <f t="shared" si="28"/>
        <v>1890</v>
      </c>
      <c r="K33" s="10">
        <f t="shared" si="29"/>
        <v>1578</v>
      </c>
      <c r="L33" s="13">
        <f t="shared" si="30"/>
        <v>0.90493837800568822</v>
      </c>
      <c r="M33" s="13">
        <f t="shared" si="31"/>
        <v>0.75555172512855873</v>
      </c>
      <c r="N33" s="15">
        <f t="shared" si="32"/>
        <v>1.0518988094203647</v>
      </c>
      <c r="O33" s="15">
        <f t="shared" si="33"/>
        <v>6.8699642585551324</v>
      </c>
      <c r="P33" s="13">
        <f t="shared" si="34"/>
        <v>189.46200000000005</v>
      </c>
      <c r="Q33" s="13">
        <f t="shared" si="35"/>
        <v>1.4445875536962198</v>
      </c>
      <c r="R33" s="13">
        <f t="shared" si="36"/>
        <v>3.4968118076045624</v>
      </c>
      <c r="S33" s="13">
        <f t="shared" si="37"/>
        <v>6.8555482509267023</v>
      </c>
      <c r="T33" s="13">
        <f t="shared" si="38"/>
        <v>0.77730683185051164</v>
      </c>
      <c r="U33" s="13">
        <f t="shared" si="39"/>
        <v>0.51906133471228699</v>
      </c>
      <c r="V33" s="15">
        <f t="shared" si="40"/>
        <v>-99</v>
      </c>
      <c r="W33" s="15">
        <f t="shared" si="41"/>
        <v>-99</v>
      </c>
      <c r="X33" s="13">
        <f t="shared" si="42"/>
        <v>2.1262645787989434</v>
      </c>
      <c r="Y33" s="15">
        <f t="shared" si="43"/>
        <v>402.84633962840553</v>
      </c>
      <c r="Z33" s="15">
        <f t="shared" si="44"/>
        <v>395.69896548000008</v>
      </c>
      <c r="AA33" s="16">
        <f t="shared" si="45"/>
        <v>1623.4364105930676</v>
      </c>
      <c r="AB33" s="16">
        <f t="shared" si="46"/>
        <v>1084.0803599999999</v>
      </c>
      <c r="AC33" s="15">
        <f t="shared" si="47"/>
        <v>841.36069416751002</v>
      </c>
    </row>
    <row r="34" spans="2:29" x14ac:dyDescent="0.2">
      <c r="B34" s="11">
        <v>19</v>
      </c>
      <c r="C34" s="11">
        <v>5.3</v>
      </c>
      <c r="D34" s="24">
        <v>9.1</v>
      </c>
      <c r="E34" s="17"/>
      <c r="F34" s="13">
        <f t="shared" si="24"/>
        <v>5.25</v>
      </c>
      <c r="G34" s="13">
        <f t="shared" si="25"/>
        <v>8.4</v>
      </c>
      <c r="H34" s="10">
        <f t="shared" si="26"/>
        <v>374.4</v>
      </c>
      <c r="I34" s="13">
        <f t="shared" si="27"/>
        <v>0.17926398345255537</v>
      </c>
      <c r="J34" s="10">
        <f t="shared" si="28"/>
        <v>1995</v>
      </c>
      <c r="K34" s="10">
        <f t="shared" si="29"/>
        <v>1620.6</v>
      </c>
      <c r="L34" s="13">
        <f t="shared" si="30"/>
        <v>0.95521273233933757</v>
      </c>
      <c r="M34" s="13">
        <f t="shared" si="31"/>
        <v>0.77594874888678211</v>
      </c>
      <c r="N34" s="15">
        <f t="shared" si="32"/>
        <v>0.62121159329149378</v>
      </c>
      <c r="O34" s="15">
        <f t="shared" si="33"/>
        <v>6.5348852276934473</v>
      </c>
      <c r="P34" s="13">
        <f t="shared" si="34"/>
        <v>109.30500000000002</v>
      </c>
      <c r="Q34" s="13">
        <f t="shared" si="35"/>
        <v>1.3970960447002154</v>
      </c>
      <c r="R34" s="13">
        <f t="shared" si="36"/>
        <v>3.326256580895965</v>
      </c>
      <c r="S34" s="13">
        <f t="shared" si="37"/>
        <v>6.341097506180069</v>
      </c>
      <c r="T34" s="13">
        <f t="shared" si="38"/>
        <v>0.74992128275022052</v>
      </c>
      <c r="U34" s="13">
        <f t="shared" si="39"/>
        <v>0.50707360165474447</v>
      </c>
      <c r="V34" s="15">
        <f t="shared" si="40"/>
        <v>-99</v>
      </c>
      <c r="W34" s="15">
        <f t="shared" si="41"/>
        <v>-99</v>
      </c>
      <c r="X34" s="13">
        <f t="shared" si="42"/>
        <v>2.064549460702791</v>
      </c>
      <c r="Y34" s="15">
        <f t="shared" si="43"/>
        <v>225.6655788021186</v>
      </c>
      <c r="Z34" s="15">
        <f t="shared" si="44"/>
        <v>228.28786470000003</v>
      </c>
      <c r="AA34" s="16">
        <f t="shared" si="45"/>
        <v>1566.2405958751456</v>
      </c>
      <c r="AB34" s="16">
        <f t="shared" si="46"/>
        <v>1059.0435</v>
      </c>
      <c r="AC34" s="15">
        <f t="shared" si="47"/>
        <v>471.31158795137679</v>
      </c>
    </row>
    <row r="35" spans="2:29" x14ac:dyDescent="0.2">
      <c r="B35" s="20">
        <v>20</v>
      </c>
      <c r="C35" s="11">
        <v>3.2</v>
      </c>
      <c r="D35" s="24">
        <v>7.9</v>
      </c>
      <c r="E35" s="17"/>
      <c r="F35" s="13">
        <f t="shared" si="24"/>
        <v>3.1050000000000004</v>
      </c>
      <c r="G35" s="13">
        <f t="shared" si="25"/>
        <v>7.2</v>
      </c>
      <c r="H35" s="10">
        <f t="shared" si="26"/>
        <v>436.8</v>
      </c>
      <c r="I35" s="13">
        <f t="shared" si="27"/>
        <v>0.20914131402798128</v>
      </c>
      <c r="J35" s="10">
        <f t="shared" si="28"/>
        <v>2100</v>
      </c>
      <c r="K35" s="10">
        <f t="shared" si="29"/>
        <v>1663.2</v>
      </c>
      <c r="L35" s="13">
        <f t="shared" si="30"/>
        <v>1.0054870866729868</v>
      </c>
      <c r="M35" s="13">
        <f t="shared" si="31"/>
        <v>0.79634577264500561</v>
      </c>
      <c r="N35" s="15">
        <f t="shared" si="32"/>
        <v>1.4140883392676595</v>
      </c>
      <c r="O35" s="15">
        <f t="shared" si="33"/>
        <v>3.6364338023088028</v>
      </c>
      <c r="P35" s="13">
        <f t="shared" si="34"/>
        <v>142.09649999999999</v>
      </c>
      <c r="Q35" s="13">
        <f t="shared" si="35"/>
        <v>0.91619367537946583</v>
      </c>
      <c r="R35" s="13">
        <f t="shared" si="36"/>
        <v>-1</v>
      </c>
      <c r="S35" s="13">
        <f t="shared" si="37"/>
        <v>-1</v>
      </c>
      <c r="T35" s="13">
        <f t="shared" si="38"/>
        <v>-1</v>
      </c>
      <c r="U35" s="13">
        <f t="shared" si="39"/>
        <v>-1</v>
      </c>
      <c r="V35" s="15">
        <f t="shared" si="40"/>
        <v>35.525714844308425</v>
      </c>
      <c r="W35" s="15">
        <f t="shared" si="41"/>
        <v>38.86885549872369</v>
      </c>
      <c r="X35" s="13">
        <f t="shared" si="42"/>
        <v>1.5168419393091825</v>
      </c>
      <c r="Y35" s="15">
        <f t="shared" si="43"/>
        <v>215.53793062904725</v>
      </c>
      <c r="Z35" s="15">
        <f t="shared" si="44"/>
        <v>296.77422410999998</v>
      </c>
      <c r="AA35" s="16">
        <f t="shared" si="45"/>
        <v>-99</v>
      </c>
      <c r="AB35" s="16">
        <f t="shared" si="46"/>
        <v>-99</v>
      </c>
      <c r="AC35" s="15">
        <f t="shared" si="47"/>
        <v>450.1595896359903</v>
      </c>
    </row>
    <row r="36" spans="2:29" x14ac:dyDescent="0.2">
      <c r="B36" s="11">
        <v>21</v>
      </c>
      <c r="C36" s="11">
        <v>2.9</v>
      </c>
      <c r="D36" s="24">
        <v>9.8000000000000007</v>
      </c>
      <c r="E36" s="17"/>
      <c r="F36" s="13">
        <f t="shared" si="24"/>
        <v>2.6950000000000003</v>
      </c>
      <c r="G36" s="13">
        <f t="shared" si="25"/>
        <v>9.1000000000000014</v>
      </c>
      <c r="H36" s="10">
        <f t="shared" si="26"/>
        <v>499.2</v>
      </c>
      <c r="I36" s="13">
        <f t="shared" si="27"/>
        <v>0.23901864460340716</v>
      </c>
      <c r="J36" s="10">
        <f t="shared" si="28"/>
        <v>2205</v>
      </c>
      <c r="K36" s="10">
        <f t="shared" si="29"/>
        <v>1705.8</v>
      </c>
      <c r="L36" s="13">
        <f t="shared" si="30"/>
        <v>1.0557614410066363</v>
      </c>
      <c r="M36" s="13">
        <f t="shared" si="31"/>
        <v>0.816742796403229</v>
      </c>
      <c r="N36" s="15">
        <f t="shared" si="32"/>
        <v>2.6079188206889783</v>
      </c>
      <c r="O36" s="15">
        <f t="shared" si="33"/>
        <v>3.0070437917692581</v>
      </c>
      <c r="P36" s="13">
        <f t="shared" si="34"/>
        <v>222.25350000000006</v>
      </c>
      <c r="Q36" s="13">
        <f t="shared" si="35"/>
        <v>0.78663702442748529</v>
      </c>
      <c r="R36" s="13">
        <f t="shared" si="36"/>
        <v>-1</v>
      </c>
      <c r="S36" s="13">
        <f t="shared" si="37"/>
        <v>-1</v>
      </c>
      <c r="T36" s="13">
        <f t="shared" si="38"/>
        <v>-1</v>
      </c>
      <c r="U36" s="13">
        <f t="shared" si="39"/>
        <v>-1</v>
      </c>
      <c r="V36" s="15">
        <f t="shared" si="40"/>
        <v>34.500743382202202</v>
      </c>
      <c r="W36" s="15">
        <f t="shared" si="41"/>
        <v>38.32323548840278</v>
      </c>
      <c r="X36" s="13">
        <f t="shared" si="42"/>
        <v>1.4255877684358684</v>
      </c>
      <c r="Y36" s="15">
        <f t="shared" si="43"/>
        <v>316.84187109206135</v>
      </c>
      <c r="Z36" s="15">
        <f t="shared" si="44"/>
        <v>464.18532489000012</v>
      </c>
      <c r="AA36" s="16">
        <f t="shared" si="45"/>
        <v>-99</v>
      </c>
      <c r="AB36" s="16">
        <f t="shared" si="46"/>
        <v>-99</v>
      </c>
      <c r="AC36" s="15">
        <f t="shared" si="47"/>
        <v>661.73692145061375</v>
      </c>
    </row>
    <row r="37" spans="2:29" x14ac:dyDescent="0.2">
      <c r="B37" s="20">
        <v>22</v>
      </c>
      <c r="C37" s="11">
        <v>2.1</v>
      </c>
      <c r="D37" s="24">
        <v>5.8</v>
      </c>
      <c r="E37" s="17"/>
      <c r="F37" s="13">
        <f t="shared" si="24"/>
        <v>2.0550000000000006</v>
      </c>
      <c r="G37" s="13">
        <f t="shared" si="25"/>
        <v>5.0999999999999996</v>
      </c>
      <c r="H37" s="10">
        <f t="shared" si="26"/>
        <v>561.6</v>
      </c>
      <c r="I37" s="13">
        <f t="shared" si="27"/>
        <v>0.26889597517883307</v>
      </c>
      <c r="J37" s="10">
        <f t="shared" si="28"/>
        <v>2310</v>
      </c>
      <c r="K37" s="10">
        <f t="shared" si="29"/>
        <v>1748.4</v>
      </c>
      <c r="L37" s="13">
        <f t="shared" si="30"/>
        <v>1.1060357953402855</v>
      </c>
      <c r="M37" s="13">
        <f t="shared" si="31"/>
        <v>0.83713982016145261</v>
      </c>
      <c r="N37" s="15">
        <f t="shared" si="32"/>
        <v>1.7048279146590455</v>
      </c>
      <c r="O37" s="15">
        <f t="shared" si="33"/>
        <v>2.1335791008922449</v>
      </c>
      <c r="P37" s="13">
        <f t="shared" si="34"/>
        <v>105.66149999999998</v>
      </c>
      <c r="Q37" s="13">
        <f t="shared" si="35"/>
        <v>0.58009839610842284</v>
      </c>
      <c r="R37" s="13">
        <f t="shared" si="36"/>
        <v>-1</v>
      </c>
      <c r="S37" s="13">
        <f t="shared" si="37"/>
        <v>-1</v>
      </c>
      <c r="T37" s="13">
        <f t="shared" si="38"/>
        <v>-1</v>
      </c>
      <c r="U37" s="13">
        <f t="shared" si="39"/>
        <v>-1</v>
      </c>
      <c r="V37" s="15">
        <f t="shared" si="40"/>
        <v>32.577531336512422</v>
      </c>
      <c r="W37" s="15">
        <f t="shared" si="41"/>
        <v>37.195272744898489</v>
      </c>
      <c r="X37" s="13">
        <f t="shared" si="42"/>
        <v>1.0278795541332002</v>
      </c>
      <c r="Y37" s="15">
        <f t="shared" si="43"/>
        <v>108.6072955090451</v>
      </c>
      <c r="Z37" s="15">
        <f t="shared" si="44"/>
        <v>220.67826920999994</v>
      </c>
      <c r="AA37" s="16">
        <f t="shared" si="45"/>
        <v>-99</v>
      </c>
      <c r="AB37" s="16">
        <f t="shared" si="46"/>
        <v>-99</v>
      </c>
      <c r="AC37" s="15">
        <f t="shared" si="47"/>
        <v>226.83068096246106</v>
      </c>
    </row>
    <row r="38" spans="2:29" x14ac:dyDescent="0.2">
      <c r="B38" s="11">
        <v>23</v>
      </c>
      <c r="C38" s="11">
        <v>3.7</v>
      </c>
      <c r="D38" s="24">
        <v>11.5</v>
      </c>
      <c r="E38" s="17"/>
      <c r="F38" s="13">
        <f t="shared" si="24"/>
        <v>3.4500000000000006</v>
      </c>
      <c r="G38" s="13">
        <f t="shared" si="25"/>
        <v>10.8</v>
      </c>
      <c r="H38" s="10">
        <f t="shared" si="26"/>
        <v>624</v>
      </c>
      <c r="I38" s="13">
        <f t="shared" si="27"/>
        <v>0.29877330575425898</v>
      </c>
      <c r="J38" s="10">
        <f t="shared" si="28"/>
        <v>2415</v>
      </c>
      <c r="K38" s="10">
        <f t="shared" si="29"/>
        <v>1791</v>
      </c>
      <c r="L38" s="13">
        <f t="shared" si="30"/>
        <v>1.156310149673935</v>
      </c>
      <c r="M38" s="13">
        <f t="shared" si="31"/>
        <v>0.857536843919676</v>
      </c>
      <c r="N38" s="15">
        <f t="shared" si="32"/>
        <v>2.3324250246487743</v>
      </c>
      <c r="O38" s="15">
        <f t="shared" si="33"/>
        <v>3.6747420435510891</v>
      </c>
      <c r="P38" s="13">
        <f t="shared" si="34"/>
        <v>255.04500000000002</v>
      </c>
      <c r="Q38" s="13">
        <f t="shared" si="35"/>
        <v>0.92367987592912637</v>
      </c>
      <c r="R38" s="13">
        <f t="shared" si="36"/>
        <v>-1</v>
      </c>
      <c r="S38" s="13">
        <f t="shared" si="37"/>
        <v>-1</v>
      </c>
      <c r="T38" s="13">
        <f t="shared" si="38"/>
        <v>-1</v>
      </c>
      <c r="U38" s="13">
        <f t="shared" si="39"/>
        <v>-1</v>
      </c>
      <c r="V38" s="15">
        <f t="shared" si="40"/>
        <v>35.581401187767689</v>
      </c>
      <c r="W38" s="15">
        <f t="shared" si="41"/>
        <v>38.897751537081007</v>
      </c>
      <c r="X38" s="13">
        <f t="shared" si="42"/>
        <v>1.5869171660954924</v>
      </c>
      <c r="Y38" s="15">
        <f t="shared" si="43"/>
        <v>404.73528862682485</v>
      </c>
      <c r="Z38" s="15">
        <f t="shared" si="44"/>
        <v>532.67168430000004</v>
      </c>
      <c r="AA38" s="16">
        <f t="shared" si="45"/>
        <v>-99</v>
      </c>
      <c r="AB38" s="16">
        <f t="shared" si="46"/>
        <v>-99</v>
      </c>
      <c r="AC38" s="15">
        <f t="shared" si="47"/>
        <v>845.30583970866871</v>
      </c>
    </row>
    <row r="39" spans="2:29" x14ac:dyDescent="0.2">
      <c r="B39" s="20">
        <v>24</v>
      </c>
      <c r="C39" s="11">
        <v>3.3</v>
      </c>
      <c r="D39" s="24">
        <v>10.1</v>
      </c>
      <c r="E39" s="17"/>
      <c r="F39" s="13">
        <f t="shared" si="24"/>
        <v>3.0999999999999996</v>
      </c>
      <c r="G39" s="13">
        <f t="shared" si="25"/>
        <v>9.4</v>
      </c>
      <c r="H39" s="10">
        <f t="shared" si="26"/>
        <v>686.4</v>
      </c>
      <c r="I39" s="13">
        <f t="shared" si="27"/>
        <v>0.32865063632968483</v>
      </c>
      <c r="J39" s="10">
        <f t="shared" si="28"/>
        <v>2520</v>
      </c>
      <c r="K39" s="10">
        <f t="shared" si="29"/>
        <v>1833.6</v>
      </c>
      <c r="L39" s="13">
        <f t="shared" si="30"/>
        <v>1.2065845040075842</v>
      </c>
      <c r="M39" s="13">
        <f t="shared" si="31"/>
        <v>0.87793386767789938</v>
      </c>
      <c r="N39" s="15">
        <f t="shared" si="32"/>
        <v>2.2732608463540727</v>
      </c>
      <c r="O39" s="15">
        <f t="shared" si="33"/>
        <v>3.1566721204188481</v>
      </c>
      <c r="P39" s="13">
        <f t="shared" si="34"/>
        <v>218.61000000000004</v>
      </c>
      <c r="Q39" s="13">
        <f t="shared" si="35"/>
        <v>0.81864901649495614</v>
      </c>
      <c r="R39" s="13">
        <f t="shared" si="36"/>
        <v>-1</v>
      </c>
      <c r="S39" s="13">
        <f t="shared" si="37"/>
        <v>-1</v>
      </c>
      <c r="T39" s="13">
        <f t="shared" si="38"/>
        <v>-1</v>
      </c>
      <c r="U39" s="13">
        <f t="shared" si="39"/>
        <v>-1</v>
      </c>
      <c r="V39" s="15">
        <f t="shared" si="40"/>
        <v>34.765367185843743</v>
      </c>
      <c r="W39" s="15">
        <f t="shared" si="41"/>
        <v>38.466869390204579</v>
      </c>
      <c r="X39" s="13">
        <f t="shared" si="42"/>
        <v>1.4438695170525102</v>
      </c>
      <c r="Y39" s="15">
        <f t="shared" si="43"/>
        <v>315.64431512284932</v>
      </c>
      <c r="Z39" s="15">
        <f t="shared" si="44"/>
        <v>456.57572940000006</v>
      </c>
      <c r="AA39" s="16">
        <f t="shared" si="45"/>
        <v>-99</v>
      </c>
      <c r="AB39" s="16">
        <f t="shared" si="46"/>
        <v>-99</v>
      </c>
      <c r="AC39" s="15">
        <f t="shared" si="47"/>
        <v>659.23577790667571</v>
      </c>
    </row>
    <row r="40" spans="2:29" x14ac:dyDescent="0.2">
      <c r="B40" s="11">
        <v>25</v>
      </c>
      <c r="C40" s="11">
        <v>3.2</v>
      </c>
      <c r="D40" s="24">
        <v>8.4</v>
      </c>
      <c r="E40" s="17"/>
      <c r="F40" s="13">
        <f t="shared" si="24"/>
        <v>3.08</v>
      </c>
      <c r="G40" s="13">
        <f t="shared" si="25"/>
        <v>7.7</v>
      </c>
      <c r="H40" s="10">
        <f t="shared" si="26"/>
        <v>748.8</v>
      </c>
      <c r="I40" s="13">
        <f t="shared" si="27"/>
        <v>0.35852796690511074</v>
      </c>
      <c r="J40" s="10">
        <f t="shared" si="28"/>
        <v>2625</v>
      </c>
      <c r="K40" s="10">
        <f t="shared" si="29"/>
        <v>1876.2</v>
      </c>
      <c r="L40" s="13">
        <f t="shared" si="30"/>
        <v>1.2568588583412337</v>
      </c>
      <c r="M40" s="13">
        <f t="shared" si="31"/>
        <v>0.89833089143612288</v>
      </c>
      <c r="N40" s="15">
        <f t="shared" si="32"/>
        <v>1.6976106841509897</v>
      </c>
      <c r="O40" s="15">
        <f t="shared" si="33"/>
        <v>3.0294761752478414</v>
      </c>
      <c r="P40" s="13">
        <f t="shared" si="34"/>
        <v>160.31400000000002</v>
      </c>
      <c r="Q40" s="13">
        <f t="shared" si="35"/>
        <v>0.79148924097978324</v>
      </c>
      <c r="R40" s="13">
        <f t="shared" si="36"/>
        <v>-1</v>
      </c>
      <c r="S40" s="13">
        <f t="shared" si="37"/>
        <v>-1</v>
      </c>
      <c r="T40" s="13">
        <f t="shared" si="38"/>
        <v>-1</v>
      </c>
      <c r="U40" s="13">
        <f t="shared" si="39"/>
        <v>-1</v>
      </c>
      <c r="V40" s="15">
        <f t="shared" si="40"/>
        <v>34.541365213845168</v>
      </c>
      <c r="W40" s="15">
        <f t="shared" si="41"/>
        <v>38.345425419183634</v>
      </c>
      <c r="X40" s="13">
        <f t="shared" si="42"/>
        <v>1.3614158768990332</v>
      </c>
      <c r="Y40" s="15">
        <f t="shared" si="43"/>
        <v>218.25402488919164</v>
      </c>
      <c r="Z40" s="15">
        <f t="shared" si="44"/>
        <v>334.82220156</v>
      </c>
      <c r="AA40" s="16">
        <f t="shared" si="45"/>
        <v>-99</v>
      </c>
      <c r="AB40" s="16">
        <f t="shared" si="46"/>
        <v>-99</v>
      </c>
      <c r="AC40" s="15">
        <f t="shared" si="47"/>
        <v>455.8322611420723</v>
      </c>
    </row>
    <row r="41" spans="2:29" x14ac:dyDescent="0.2">
      <c r="B41" s="20">
        <v>26</v>
      </c>
      <c r="C41" s="11">
        <v>4.5</v>
      </c>
      <c r="D41" s="24">
        <v>5.2</v>
      </c>
      <c r="E41" s="17"/>
      <c r="F41" s="13">
        <f t="shared" si="24"/>
        <v>4.6050000000000004</v>
      </c>
      <c r="G41" s="13">
        <f t="shared" si="25"/>
        <v>4.5</v>
      </c>
      <c r="H41" s="10">
        <f t="shared" si="26"/>
        <v>811.19999999999993</v>
      </c>
      <c r="I41" s="13">
        <f t="shared" si="27"/>
        <v>0.38840529748053659</v>
      </c>
      <c r="J41" s="10">
        <f t="shared" si="28"/>
        <v>2730</v>
      </c>
      <c r="K41" s="10">
        <f t="shared" si="29"/>
        <v>1918.8000000000002</v>
      </c>
      <c r="L41" s="13">
        <f t="shared" si="30"/>
        <v>1.3071332126748829</v>
      </c>
      <c r="M41" s="13">
        <f t="shared" si="31"/>
        <v>0.91872791519434638</v>
      </c>
      <c r="N41" s="15">
        <f t="shared" si="32"/>
        <v>-2.4901610756485969E-2</v>
      </c>
      <c r="O41" s="15">
        <f t="shared" si="33"/>
        <v>4.5896011569731083</v>
      </c>
      <c r="P41" s="13">
        <f t="shared" si="34"/>
        <v>-1</v>
      </c>
      <c r="Q41" s="13">
        <f t="shared" si="35"/>
        <v>1.0914973940000703</v>
      </c>
      <c r="R41" s="13">
        <f t="shared" si="36"/>
        <v>2.3361069888993122</v>
      </c>
      <c r="S41" s="13">
        <f t="shared" si="37"/>
        <v>3.653945985294516</v>
      </c>
      <c r="T41" s="13">
        <f t="shared" si="38"/>
        <v>0.57087468060049662</v>
      </c>
      <c r="U41" s="13">
        <f t="shared" si="39"/>
        <v>0.42165947025194639</v>
      </c>
      <c r="V41" s="15">
        <f t="shared" si="40"/>
        <v>-99</v>
      </c>
      <c r="W41" s="15">
        <f t="shared" si="41"/>
        <v>-99</v>
      </c>
      <c r="X41" s="13">
        <f t="shared" si="42"/>
        <v>1.7017888733950959</v>
      </c>
      <c r="Y41" s="15">
        <f t="shared" si="43"/>
        <v>-1.7017888733950959</v>
      </c>
      <c r="Z41" s="15">
        <f t="shared" si="44"/>
        <v>-2.0885400000000001</v>
      </c>
      <c r="AA41" s="16">
        <f t="shared" si="45"/>
        <v>1192.2946054213612</v>
      </c>
      <c r="AB41" s="16">
        <f t="shared" si="46"/>
        <v>880.65267000000006</v>
      </c>
      <c r="AC41" s="15">
        <f t="shared" si="47"/>
        <v>-3.5542541336405935</v>
      </c>
    </row>
    <row r="42" spans="2:29" x14ac:dyDescent="0.2">
      <c r="B42" s="11">
        <v>27</v>
      </c>
      <c r="C42" s="11">
        <v>8.5</v>
      </c>
      <c r="D42" s="24">
        <v>9.5</v>
      </c>
      <c r="E42" s="17"/>
      <c r="F42" s="13">
        <f t="shared" si="24"/>
        <v>8.59</v>
      </c>
      <c r="G42" s="13">
        <f t="shared" si="25"/>
        <v>8.8000000000000007</v>
      </c>
      <c r="H42" s="10">
        <f t="shared" si="26"/>
        <v>873.6</v>
      </c>
      <c r="I42" s="13">
        <f t="shared" si="27"/>
        <v>0.41828262805596256</v>
      </c>
      <c r="J42" s="10">
        <f t="shared" si="28"/>
        <v>2835</v>
      </c>
      <c r="K42" s="10">
        <f t="shared" si="29"/>
        <v>1961.4</v>
      </c>
      <c r="L42" s="13">
        <f t="shared" si="30"/>
        <v>1.3574075670085324</v>
      </c>
      <c r="M42" s="13">
        <f t="shared" si="31"/>
        <v>0.93912493895256977</v>
      </c>
      <c r="N42" s="15">
        <f t="shared" si="32"/>
        <v>2.5698392448201157E-2</v>
      </c>
      <c r="O42" s="15">
        <f t="shared" si="33"/>
        <v>8.7014166411746707</v>
      </c>
      <c r="P42" s="13">
        <f t="shared" si="34"/>
        <v>7.2870000000000301</v>
      </c>
      <c r="Q42" s="13">
        <f t="shared" si="35"/>
        <v>1.6847800150473256</v>
      </c>
      <c r="R42" s="13">
        <f t="shared" si="36"/>
        <v>4.4290210703579067</v>
      </c>
      <c r="S42" s="13">
        <f t="shared" si="37"/>
        <v>9.9118232881461061</v>
      </c>
      <c r="T42" s="13">
        <f t="shared" si="38"/>
        <v>1.2982131828469559</v>
      </c>
      <c r="U42" s="13">
        <f t="shared" si="39"/>
        <v>0.81717173719440372</v>
      </c>
      <c r="V42" s="15">
        <f t="shared" si="40"/>
        <v>-99</v>
      </c>
      <c r="W42" s="15">
        <f t="shared" si="41"/>
        <v>-99</v>
      </c>
      <c r="X42" s="13">
        <f t="shared" si="42"/>
        <v>2.3574323151327676</v>
      </c>
      <c r="Y42" s="15">
        <f t="shared" si="43"/>
        <v>17.178609280372548</v>
      </c>
      <c r="Z42" s="15">
        <f t="shared" si="44"/>
        <v>15.219190980000063</v>
      </c>
      <c r="AA42" s="16">
        <f t="shared" si="45"/>
        <v>2711.3701609031809</v>
      </c>
      <c r="AB42" s="16">
        <f t="shared" si="46"/>
        <v>1706.6958599999998</v>
      </c>
      <c r="AC42" s="15">
        <f t="shared" si="47"/>
        <v>35.878212626429281</v>
      </c>
    </row>
    <row r="43" spans="2:29" x14ac:dyDescent="0.2">
      <c r="B43" s="20">
        <v>28</v>
      </c>
      <c r="C43" s="11">
        <v>5.4</v>
      </c>
      <c r="D43" s="24">
        <v>9.4</v>
      </c>
      <c r="E43" s="17"/>
      <c r="F43" s="13">
        <f t="shared" si="24"/>
        <v>5.34</v>
      </c>
      <c r="G43" s="13">
        <f t="shared" si="25"/>
        <v>8.7000000000000011</v>
      </c>
      <c r="H43" s="10">
        <f t="shared" si="26"/>
        <v>936</v>
      </c>
      <c r="I43" s="13">
        <f t="shared" si="27"/>
        <v>0.44815995863138847</v>
      </c>
      <c r="J43" s="10">
        <f t="shared" si="28"/>
        <v>2940</v>
      </c>
      <c r="K43" s="10">
        <f t="shared" si="29"/>
        <v>2004</v>
      </c>
      <c r="L43" s="13">
        <f t="shared" si="30"/>
        <v>1.4076819213421816</v>
      </c>
      <c r="M43" s="13">
        <f t="shared" si="31"/>
        <v>0.95952196271079315</v>
      </c>
      <c r="N43" s="15">
        <f t="shared" si="32"/>
        <v>0.68685810892948962</v>
      </c>
      <c r="O43" s="15">
        <f t="shared" si="33"/>
        <v>5.0982053892215573</v>
      </c>
      <c r="P43" s="13">
        <f t="shared" si="34"/>
        <v>116.59200000000006</v>
      </c>
      <c r="Q43" s="13">
        <f t="shared" si="35"/>
        <v>1.1771465887954822</v>
      </c>
      <c r="R43" s="13">
        <f t="shared" si="36"/>
        <v>2.5949865431137726</v>
      </c>
      <c r="S43" s="13">
        <f t="shared" si="37"/>
        <v>4.3049116022707086</v>
      </c>
      <c r="T43" s="13">
        <f t="shared" si="38"/>
        <v>0.67992618327754661</v>
      </c>
      <c r="U43" s="13">
        <f t="shared" si="39"/>
        <v>0.48918400413686119</v>
      </c>
      <c r="V43" s="15">
        <f t="shared" si="40"/>
        <v>-99</v>
      </c>
      <c r="W43" s="15">
        <f t="shared" si="41"/>
        <v>-99</v>
      </c>
      <c r="X43" s="13">
        <f t="shared" si="42"/>
        <v>1.8133168700665463</v>
      </c>
      <c r="Y43" s="15">
        <f t="shared" si="43"/>
        <v>211.41824051479887</v>
      </c>
      <c r="Z43" s="15">
        <f t="shared" si="44"/>
        <v>243.50705568000009</v>
      </c>
      <c r="AA43" s="16">
        <f t="shared" si="45"/>
        <v>1420.0530308224872</v>
      </c>
      <c r="AB43" s="16">
        <f t="shared" si="46"/>
        <v>1021.6803600000001</v>
      </c>
      <c r="AC43" s="15">
        <f t="shared" si="47"/>
        <v>441.55545204477806</v>
      </c>
    </row>
    <row r="44" spans="2:29" x14ac:dyDescent="0.2">
      <c r="B44" s="11">
        <v>29</v>
      </c>
      <c r="C44" s="11">
        <v>4.0999999999999996</v>
      </c>
      <c r="D44" s="24">
        <v>7.9</v>
      </c>
      <c r="E44" s="17"/>
      <c r="F44" s="13">
        <f t="shared" si="24"/>
        <v>4.0499999999999989</v>
      </c>
      <c r="G44" s="13">
        <f t="shared" si="25"/>
        <v>7.2</v>
      </c>
      <c r="H44" s="10">
        <f t="shared" si="26"/>
        <v>998.4</v>
      </c>
      <c r="I44" s="13">
        <f t="shared" si="27"/>
        <v>0.47803728920681432</v>
      </c>
      <c r="J44" s="10">
        <f t="shared" si="28"/>
        <v>3045</v>
      </c>
      <c r="K44" s="10">
        <f t="shared" si="29"/>
        <v>2046.6</v>
      </c>
      <c r="L44" s="13">
        <f t="shared" si="30"/>
        <v>1.4579562756758311</v>
      </c>
      <c r="M44" s="13">
        <f t="shared" si="31"/>
        <v>0.97991898646901665</v>
      </c>
      <c r="N44" s="15">
        <f t="shared" si="32"/>
        <v>0.88186810866805421</v>
      </c>
      <c r="O44" s="15">
        <f t="shared" si="33"/>
        <v>3.6451612430372311</v>
      </c>
      <c r="P44" s="13">
        <f t="shared" si="34"/>
        <v>109.30500000000005</v>
      </c>
      <c r="Q44" s="13">
        <f t="shared" si="35"/>
        <v>0.91790285536746385</v>
      </c>
      <c r="R44" s="13">
        <f t="shared" si="36"/>
        <v>1.8553870727059507</v>
      </c>
      <c r="S44" s="13">
        <f t="shared" si="37"/>
        <v>2.5507701579201805</v>
      </c>
      <c r="T44" s="13">
        <f t="shared" si="38"/>
        <v>0.45653206777856947</v>
      </c>
      <c r="U44" s="13">
        <f t="shared" si="39"/>
        <v>0.35719627107931845</v>
      </c>
      <c r="V44" s="15">
        <f t="shared" si="40"/>
        <v>-99</v>
      </c>
      <c r="W44" s="15">
        <f t="shared" si="41"/>
        <v>-99</v>
      </c>
      <c r="X44" s="13">
        <f t="shared" si="42"/>
        <v>1.4841822267402278</v>
      </c>
      <c r="Y44" s="15">
        <f t="shared" si="43"/>
        <v>162.22853829384067</v>
      </c>
      <c r="Z44" s="15">
        <f t="shared" si="44"/>
        <v>228.28786470000009</v>
      </c>
      <c r="AA44" s="16">
        <f t="shared" si="45"/>
        <v>953.48548483825346</v>
      </c>
      <c r="AB44" s="16">
        <f t="shared" si="46"/>
        <v>746.01869999999974</v>
      </c>
      <c r="AC44" s="15">
        <f t="shared" si="47"/>
        <v>338.82079136821795</v>
      </c>
    </row>
    <row r="45" spans="2:29" x14ac:dyDescent="0.2">
      <c r="B45" s="20">
        <v>30</v>
      </c>
      <c r="C45" s="11">
        <v>4.5999999999999996</v>
      </c>
      <c r="D45" s="24">
        <v>6.7</v>
      </c>
      <c r="E45" s="17"/>
      <c r="F45" s="13">
        <f t="shared" si="24"/>
        <v>4.6349999999999998</v>
      </c>
      <c r="G45" s="13">
        <f t="shared" si="25"/>
        <v>6</v>
      </c>
      <c r="H45" s="10">
        <f t="shared" si="26"/>
        <v>1060.8</v>
      </c>
      <c r="I45" s="13">
        <f t="shared" si="27"/>
        <v>0.50791461978224017</v>
      </c>
      <c r="J45" s="10">
        <f t="shared" si="28"/>
        <v>3150</v>
      </c>
      <c r="K45" s="10">
        <f t="shared" si="29"/>
        <v>2089.1999999999998</v>
      </c>
      <c r="L45" s="13">
        <f t="shared" si="30"/>
        <v>1.5082306300094803</v>
      </c>
      <c r="M45" s="13">
        <f t="shared" si="31"/>
        <v>1.0003160102272399</v>
      </c>
      <c r="N45" s="15">
        <f t="shared" si="32"/>
        <v>0.33074188543392286</v>
      </c>
      <c r="O45" s="15">
        <f t="shared" si="33"/>
        <v>4.1257815910396332</v>
      </c>
      <c r="P45" s="13">
        <f t="shared" si="34"/>
        <v>47.365500000000011</v>
      </c>
      <c r="Q45" s="13">
        <f t="shared" si="35"/>
        <v>1.0088851312385749</v>
      </c>
      <c r="R45" s="13">
        <f t="shared" si="36"/>
        <v>2.100022829839173</v>
      </c>
      <c r="S45" s="13">
        <f t="shared" si="37"/>
        <v>3.0944461639579943</v>
      </c>
      <c r="T45" s="13">
        <f t="shared" si="38"/>
        <v>0.54407052447170257</v>
      </c>
      <c r="U45" s="13">
        <f t="shared" si="39"/>
        <v>0.41270853802177598</v>
      </c>
      <c r="V45" s="15">
        <f t="shared" si="40"/>
        <v>-99</v>
      </c>
      <c r="W45" s="15">
        <f t="shared" si="41"/>
        <v>-99</v>
      </c>
      <c r="X45" s="13">
        <f t="shared" si="42"/>
        <v>1.5925947116256349</v>
      </c>
      <c r="Y45" s="15">
        <f t="shared" si="43"/>
        <v>75.43404481350403</v>
      </c>
      <c r="Z45" s="15">
        <f t="shared" si="44"/>
        <v>98.924741370000021</v>
      </c>
      <c r="AA45" s="16">
        <f t="shared" si="45"/>
        <v>1136.3130531801296</v>
      </c>
      <c r="AB45" s="16">
        <f t="shared" si="46"/>
        <v>861.95829000000003</v>
      </c>
      <c r="AC45" s="15">
        <f t="shared" si="47"/>
        <v>157.54701995479573</v>
      </c>
    </row>
    <row r="46" spans="2:29" x14ac:dyDescent="0.2">
      <c r="B46" s="11">
        <v>31</v>
      </c>
      <c r="C46" s="11">
        <v>3</v>
      </c>
      <c r="D46" s="24">
        <v>7.2</v>
      </c>
      <c r="E46" s="17"/>
      <c r="F46" s="13">
        <f t="shared" si="24"/>
        <v>2.93</v>
      </c>
      <c r="G46" s="13">
        <f t="shared" si="25"/>
        <v>6.5</v>
      </c>
      <c r="H46" s="10">
        <f t="shared" si="26"/>
        <v>1123.2</v>
      </c>
      <c r="I46" s="13">
        <f t="shared" si="27"/>
        <v>0.53779195035766614</v>
      </c>
      <c r="J46" s="10">
        <f t="shared" si="28"/>
        <v>3255</v>
      </c>
      <c r="K46" s="10">
        <f t="shared" si="29"/>
        <v>2131.8000000000002</v>
      </c>
      <c r="L46" s="13">
        <f t="shared" si="30"/>
        <v>1.5585049843431298</v>
      </c>
      <c r="M46" s="13">
        <f t="shared" si="31"/>
        <v>1.0207130339854635</v>
      </c>
      <c r="N46" s="15">
        <f t="shared" si="32"/>
        <v>1.4923451162760535</v>
      </c>
      <c r="O46" s="15">
        <f t="shared" si="33"/>
        <v>2.343663664508866</v>
      </c>
      <c r="P46" s="13">
        <f t="shared" si="34"/>
        <v>123.879</v>
      </c>
      <c r="Q46" s="13">
        <f t="shared" si="35"/>
        <v>0.63335441585523899</v>
      </c>
      <c r="R46" s="13">
        <f t="shared" si="36"/>
        <v>-1</v>
      </c>
      <c r="S46" s="13">
        <f t="shared" si="37"/>
        <v>-1</v>
      </c>
      <c r="T46" s="13">
        <f t="shared" si="38"/>
        <v>-1</v>
      </c>
      <c r="U46" s="13">
        <f t="shared" si="39"/>
        <v>-1</v>
      </c>
      <c r="V46" s="15">
        <f t="shared" si="40"/>
        <v>33.113143889855337</v>
      </c>
      <c r="W46" s="15">
        <f t="shared" si="41"/>
        <v>37.527458851418849</v>
      </c>
      <c r="X46" s="13">
        <f t="shared" si="42"/>
        <v>1.0972935066028811</v>
      </c>
      <c r="Y46" s="15">
        <f t="shared" si="43"/>
        <v>135.9316223044583</v>
      </c>
      <c r="Z46" s="15">
        <f t="shared" si="44"/>
        <v>258.72624666000002</v>
      </c>
      <c r="AA46" s="16">
        <f t="shared" si="45"/>
        <v>-99</v>
      </c>
      <c r="AB46" s="16">
        <f t="shared" si="46"/>
        <v>-99</v>
      </c>
      <c r="AC46" s="15">
        <f t="shared" si="47"/>
        <v>283.89863044775336</v>
      </c>
    </row>
    <row r="47" spans="2:29" x14ac:dyDescent="0.2">
      <c r="B47" s="20">
        <v>32</v>
      </c>
      <c r="C47" s="11">
        <v>3.4</v>
      </c>
      <c r="D47" s="24">
        <v>12.1</v>
      </c>
      <c r="E47" s="17"/>
      <c r="F47" s="13">
        <f t="shared" si="24"/>
        <v>3.1050000000000004</v>
      </c>
      <c r="G47" s="13">
        <f t="shared" si="25"/>
        <v>11.4</v>
      </c>
      <c r="H47" s="10">
        <f t="shared" si="26"/>
        <v>1185.5999999999999</v>
      </c>
      <c r="I47" s="13">
        <f t="shared" si="27"/>
        <v>0.56766928093309199</v>
      </c>
      <c r="J47" s="10">
        <f t="shared" si="28"/>
        <v>3360</v>
      </c>
      <c r="K47" s="10">
        <f t="shared" si="29"/>
        <v>2174.4</v>
      </c>
      <c r="L47" s="13">
        <f t="shared" si="30"/>
        <v>1.608779338676779</v>
      </c>
      <c r="M47" s="13">
        <f t="shared" si="31"/>
        <v>1.0411100577436871</v>
      </c>
      <c r="N47" s="15">
        <f t="shared" si="32"/>
        <v>3.2691836100303262</v>
      </c>
      <c r="O47" s="15">
        <f t="shared" si="33"/>
        <v>2.4371397626931568</v>
      </c>
      <c r="P47" s="13">
        <f t="shared" si="34"/>
        <v>287.8365</v>
      </c>
      <c r="Q47" s="13">
        <f t="shared" si="35"/>
        <v>0.65623506869894166</v>
      </c>
      <c r="R47" s="13">
        <f t="shared" si="36"/>
        <v>-1</v>
      </c>
      <c r="S47" s="13">
        <f t="shared" si="37"/>
        <v>-1</v>
      </c>
      <c r="T47" s="13">
        <f t="shared" si="38"/>
        <v>-1</v>
      </c>
      <c r="U47" s="13">
        <f t="shared" si="39"/>
        <v>-1</v>
      </c>
      <c r="V47" s="15">
        <f t="shared" si="40"/>
        <v>33.334133767009796</v>
      </c>
      <c r="W47" s="15">
        <f t="shared" si="41"/>
        <v>37.659875683000955</v>
      </c>
      <c r="X47" s="13">
        <f t="shared" si="42"/>
        <v>1.2737608707830319</v>
      </c>
      <c r="Y47" s="15">
        <f t="shared" si="43"/>
        <v>366.63487088314014</v>
      </c>
      <c r="Z47" s="15">
        <f t="shared" si="44"/>
        <v>601.15804371000002</v>
      </c>
      <c r="AA47" s="16">
        <f t="shared" si="45"/>
        <v>-99</v>
      </c>
      <c r="AB47" s="16">
        <f t="shared" si="46"/>
        <v>-99</v>
      </c>
      <c r="AC47" s="15">
        <f t="shared" si="47"/>
        <v>765.73159323427353</v>
      </c>
    </row>
    <row r="48" spans="2:29" x14ac:dyDescent="0.2">
      <c r="B48" s="11">
        <v>33</v>
      </c>
      <c r="C48" s="11">
        <v>6.1</v>
      </c>
      <c r="D48" s="24">
        <v>14.4</v>
      </c>
      <c r="E48" s="17"/>
      <c r="F48" s="13">
        <f t="shared" si="24"/>
        <v>5.8249999999999993</v>
      </c>
      <c r="G48" s="13">
        <f t="shared" si="25"/>
        <v>13.700000000000001</v>
      </c>
      <c r="H48" s="10">
        <f t="shared" si="26"/>
        <v>1248</v>
      </c>
      <c r="I48" s="13">
        <f t="shared" si="27"/>
        <v>0.59754661150851796</v>
      </c>
      <c r="J48" s="10">
        <f t="shared" si="28"/>
        <v>3465</v>
      </c>
      <c r="K48" s="10">
        <f t="shared" si="29"/>
        <v>2217</v>
      </c>
      <c r="L48" s="13">
        <f t="shared" si="30"/>
        <v>1.6590536930104283</v>
      </c>
      <c r="M48" s="13">
        <f t="shared" si="31"/>
        <v>1.0615070815019105</v>
      </c>
      <c r="N48" s="15">
        <f t="shared" si="32"/>
        <v>1.5064696736153087</v>
      </c>
      <c r="O48" s="15">
        <f t="shared" si="33"/>
        <v>4.9245581867388353</v>
      </c>
      <c r="P48" s="13">
        <f t="shared" si="34"/>
        <v>273.2625000000001</v>
      </c>
      <c r="Q48" s="13">
        <f t="shared" si="35"/>
        <v>1.1484359465543048</v>
      </c>
      <c r="R48" s="13">
        <f t="shared" si="36"/>
        <v>-1</v>
      </c>
      <c r="S48" s="13">
        <f t="shared" si="37"/>
        <v>-1</v>
      </c>
      <c r="T48" s="13">
        <f t="shared" si="38"/>
        <v>-1</v>
      </c>
      <c r="U48" s="13">
        <f t="shared" si="39"/>
        <v>-1</v>
      </c>
      <c r="V48" s="15">
        <f t="shared" si="40"/>
        <v>37.101880063519026</v>
      </c>
      <c r="W48" s="15">
        <f t="shared" si="41"/>
        <v>39.665736134805215</v>
      </c>
      <c r="X48" s="13">
        <f t="shared" si="42"/>
        <v>1.8158157255407392</v>
      </c>
      <c r="Y48" s="15">
        <f t="shared" si="43"/>
        <v>496.19434470057644</v>
      </c>
      <c r="Z48" s="15">
        <f t="shared" si="44"/>
        <v>570.71966175000023</v>
      </c>
      <c r="AA48" s="16">
        <f t="shared" si="45"/>
        <v>-99</v>
      </c>
      <c r="AB48" s="16">
        <f t="shared" si="46"/>
        <v>-99</v>
      </c>
      <c r="AC48" s="15">
        <f t="shared" si="47"/>
        <v>1036.321736680942</v>
      </c>
    </row>
    <row r="49" spans="1:29" x14ac:dyDescent="0.2">
      <c r="B49" s="20">
        <v>34</v>
      </c>
      <c r="C49" s="11">
        <v>2.7</v>
      </c>
      <c r="D49" s="29">
        <v>30</v>
      </c>
      <c r="E49" s="17"/>
      <c r="F49" s="13">
        <f t="shared" si="24"/>
        <v>1.4750000000000003</v>
      </c>
      <c r="G49" s="13">
        <f t="shared" si="25"/>
        <v>29.3</v>
      </c>
      <c r="H49" s="10">
        <f t="shared" si="26"/>
        <v>1310.3999999999999</v>
      </c>
      <c r="I49" s="13">
        <f t="shared" si="27"/>
        <v>0.62742394208394381</v>
      </c>
      <c r="J49" s="10">
        <f t="shared" si="28"/>
        <v>3570</v>
      </c>
      <c r="K49" s="10">
        <f t="shared" si="29"/>
        <v>2259.6000000000004</v>
      </c>
      <c r="L49" s="13">
        <f t="shared" si="30"/>
        <v>1.7093280473440777</v>
      </c>
      <c r="M49" s="13">
        <f t="shared" si="31"/>
        <v>1.0819041052601341</v>
      </c>
      <c r="N49" s="15">
        <f t="shared" si="32"/>
        <v>32.82891221398301</v>
      </c>
      <c r="O49" s="15">
        <f t="shared" si="33"/>
        <v>0.78341144450345201</v>
      </c>
      <c r="P49" s="13">
        <f t="shared" si="34"/>
        <v>965.52750000000003</v>
      </c>
      <c r="Q49" s="13">
        <f t="shared" si="35"/>
        <v>0.13690646509024385</v>
      </c>
      <c r="R49" s="13">
        <f t="shared" si="36"/>
        <v>-1</v>
      </c>
      <c r="S49" s="13">
        <f t="shared" si="37"/>
        <v>-1</v>
      </c>
      <c r="T49" s="13">
        <f t="shared" si="38"/>
        <v>-1</v>
      </c>
      <c r="U49" s="13">
        <f t="shared" si="39"/>
        <v>-1</v>
      </c>
      <c r="V49" s="15">
        <f t="shared" si="40"/>
        <v>26.428652618841372</v>
      </c>
      <c r="W49" s="15" t="e">
        <f t="shared" si="41"/>
        <v>#NUM!</v>
      </c>
      <c r="X49" s="13">
        <f t="shared" si="42"/>
        <v>0.28797982333968297</v>
      </c>
      <c r="Y49" s="15">
        <f t="shared" si="43"/>
        <v>820.69837500000006</v>
      </c>
      <c r="Z49" s="15">
        <f t="shared" si="44"/>
        <v>2016.54280485</v>
      </c>
      <c r="AA49" s="16">
        <f t="shared" si="45"/>
        <v>-99</v>
      </c>
      <c r="AB49" s="16">
        <f t="shared" si="46"/>
        <v>-99</v>
      </c>
      <c r="AC49" s="15">
        <f t="shared" si="47"/>
        <v>1714.0613841225002</v>
      </c>
    </row>
    <row r="50" spans="1:29" x14ac:dyDescent="0.2">
      <c r="B50" s="11">
        <v>35</v>
      </c>
      <c r="C50" s="11">
        <v>7.8</v>
      </c>
      <c r="D50" s="29">
        <v>30</v>
      </c>
      <c r="E50" s="17"/>
      <c r="F50" s="13">
        <f t="shared" si="24"/>
        <v>6.83</v>
      </c>
      <c r="G50" s="13">
        <f t="shared" si="25"/>
        <v>29.3</v>
      </c>
      <c r="H50" s="10">
        <f t="shared" si="26"/>
        <v>1372.8</v>
      </c>
      <c r="I50" s="13">
        <f t="shared" si="27"/>
        <v>0.65730127265936966</v>
      </c>
      <c r="J50" s="10">
        <f t="shared" si="28"/>
        <v>3675</v>
      </c>
      <c r="K50" s="10">
        <f t="shared" si="29"/>
        <v>2302.1999999999998</v>
      </c>
      <c r="L50" s="13">
        <f t="shared" si="30"/>
        <v>1.759602401677727</v>
      </c>
      <c r="M50" s="13">
        <f t="shared" si="31"/>
        <v>1.1023011290183573</v>
      </c>
      <c r="N50" s="15">
        <f t="shared" si="32"/>
        <v>3.6402230195479985</v>
      </c>
      <c r="O50" s="15">
        <f t="shared" si="33"/>
        <v>5.5998298149596044</v>
      </c>
      <c r="P50" s="13">
        <f t="shared" si="34"/>
        <v>779.70900000000006</v>
      </c>
      <c r="Q50" s="13">
        <f t="shared" si="35"/>
        <v>1.2572881064682875</v>
      </c>
      <c r="R50" s="13">
        <f t="shared" si="36"/>
        <v>-1</v>
      </c>
      <c r="S50" s="13">
        <f t="shared" si="37"/>
        <v>-1</v>
      </c>
      <c r="T50" s="13">
        <f t="shared" si="38"/>
        <v>-1</v>
      </c>
      <c r="U50" s="13">
        <f t="shared" si="39"/>
        <v>-1</v>
      </c>
      <c r="V50" s="15">
        <f t="shared" si="40"/>
        <v>37.747844790877281</v>
      </c>
      <c r="W50" s="15">
        <f t="shared" si="41"/>
        <v>39.983347471822483</v>
      </c>
      <c r="X50" s="13">
        <f t="shared" si="42"/>
        <v>1.9963496570313135</v>
      </c>
      <c r="Y50" s="15">
        <f t="shared" si="43"/>
        <v>1556.5717947342284</v>
      </c>
      <c r="Z50" s="15">
        <f t="shared" si="44"/>
        <v>1628.4534348600002</v>
      </c>
      <c r="AA50" s="16">
        <f t="shared" si="45"/>
        <v>-99</v>
      </c>
      <c r="AB50" s="16">
        <f t="shared" si="46"/>
        <v>-99</v>
      </c>
      <c r="AC50" s="15">
        <f t="shared" si="47"/>
        <v>3250.9624561742257</v>
      </c>
    </row>
    <row r="51" spans="1:29" x14ac:dyDescent="0.2">
      <c r="B51" s="20">
        <v>36</v>
      </c>
      <c r="C51" s="11">
        <v>4.0999999999999996</v>
      </c>
      <c r="D51" s="24">
        <v>11.2</v>
      </c>
      <c r="E51" s="17"/>
      <c r="F51" s="13">
        <f t="shared" si="24"/>
        <v>3.8849999999999993</v>
      </c>
      <c r="G51" s="13">
        <f t="shared" si="25"/>
        <v>10.5</v>
      </c>
      <c r="H51" s="10">
        <f t="shared" si="26"/>
        <v>1435.2</v>
      </c>
      <c r="I51" s="13">
        <f t="shared" si="27"/>
        <v>0.68717860323479563</v>
      </c>
      <c r="J51" s="10">
        <f t="shared" si="28"/>
        <v>3780</v>
      </c>
      <c r="K51" s="10">
        <f t="shared" si="29"/>
        <v>2344.8000000000002</v>
      </c>
      <c r="L51" s="13">
        <f t="shared" si="30"/>
        <v>1.8098767560113764</v>
      </c>
      <c r="M51" s="13">
        <f t="shared" si="31"/>
        <v>1.1226981527765809</v>
      </c>
      <c r="N51" s="15">
        <f t="shared" si="32"/>
        <v>2.0685958279882319</v>
      </c>
      <c r="O51" s="15">
        <f t="shared" si="33"/>
        <v>2.8483358495394051</v>
      </c>
      <c r="P51" s="13">
        <f t="shared" si="34"/>
        <v>229.54050000000004</v>
      </c>
      <c r="Q51" s="13">
        <f t="shared" si="35"/>
        <v>0.75174561792805161</v>
      </c>
      <c r="R51" s="13">
        <f t="shared" si="36"/>
        <v>-1</v>
      </c>
      <c r="S51" s="13">
        <f t="shared" si="37"/>
        <v>-1</v>
      </c>
      <c r="T51" s="13">
        <f t="shared" si="38"/>
        <v>-1</v>
      </c>
      <c r="U51" s="13">
        <f t="shared" si="39"/>
        <v>-1</v>
      </c>
      <c r="V51" s="15">
        <f t="shared" si="40"/>
        <v>34.203059834975043</v>
      </c>
      <c r="W51" s="15">
        <f t="shared" si="41"/>
        <v>38.158952479009898</v>
      </c>
      <c r="X51" s="13">
        <f t="shared" si="42"/>
        <v>1.3329829866558986</v>
      </c>
      <c r="Y51" s="15">
        <f t="shared" si="43"/>
        <v>305.97358124848836</v>
      </c>
      <c r="Z51" s="15">
        <f t="shared" si="44"/>
        <v>479.40451587000007</v>
      </c>
      <c r="AA51" s="16">
        <f t="shared" si="45"/>
        <v>-99</v>
      </c>
      <c r="AB51" s="16">
        <f t="shared" si="46"/>
        <v>-99</v>
      </c>
      <c r="AC51" s="15">
        <f t="shared" si="47"/>
        <v>639.03806338071786</v>
      </c>
    </row>
    <row r="52" spans="1:29" x14ac:dyDescent="0.2">
      <c r="B52" s="11">
        <v>37</v>
      </c>
      <c r="C52" s="11">
        <v>1.6</v>
      </c>
      <c r="D52" s="24">
        <v>4.7</v>
      </c>
      <c r="E52" s="17"/>
      <c r="F52" s="13">
        <f t="shared" si="24"/>
        <v>1.5850000000000004</v>
      </c>
      <c r="G52" s="13">
        <f t="shared" si="25"/>
        <v>4</v>
      </c>
      <c r="H52" s="10">
        <f t="shared" si="26"/>
        <v>1497.6</v>
      </c>
      <c r="I52" s="13">
        <f t="shared" si="27"/>
        <v>0.71705593381022148</v>
      </c>
      <c r="J52" s="10">
        <f t="shared" si="28"/>
        <v>3885</v>
      </c>
      <c r="K52" s="10">
        <f t="shared" si="29"/>
        <v>2387.4</v>
      </c>
      <c r="L52" s="13">
        <f t="shared" si="30"/>
        <v>1.8601511103450257</v>
      </c>
      <c r="M52" s="13">
        <f t="shared" si="31"/>
        <v>1.1430951765348043</v>
      </c>
      <c r="N52" s="15">
        <f t="shared" si="32"/>
        <v>2.7824373644279881</v>
      </c>
      <c r="O52" s="15">
        <f t="shared" si="33"/>
        <v>0.75929291279215916</v>
      </c>
      <c r="P52" s="13">
        <f t="shared" si="34"/>
        <v>83.8005</v>
      </c>
      <c r="Q52" s="13">
        <f t="shared" si="35"/>
        <v>0.12615528238236473</v>
      </c>
      <c r="R52" s="13">
        <f t="shared" si="36"/>
        <v>-1</v>
      </c>
      <c r="S52" s="13">
        <f t="shared" si="37"/>
        <v>-1</v>
      </c>
      <c r="T52" s="13">
        <f t="shared" si="38"/>
        <v>-1</v>
      </c>
      <c r="U52" s="13">
        <f t="shared" si="39"/>
        <v>-1</v>
      </c>
      <c r="V52" s="15">
        <f t="shared" si="40"/>
        <v>26.223942413279264</v>
      </c>
      <c r="W52" s="15" t="e">
        <f t="shared" si="41"/>
        <v>#NUM!</v>
      </c>
      <c r="X52" s="13">
        <f t="shared" si="42"/>
        <v>0.22428152841109175</v>
      </c>
      <c r="Y52" s="15">
        <f t="shared" si="43"/>
        <v>71.230424999999997</v>
      </c>
      <c r="Z52" s="15">
        <f t="shared" si="44"/>
        <v>175.02069626999997</v>
      </c>
      <c r="AA52" s="16">
        <f t="shared" si="45"/>
        <v>-99</v>
      </c>
      <c r="AB52" s="16">
        <f t="shared" si="46"/>
        <v>-99</v>
      </c>
      <c r="AC52" s="15">
        <f t="shared" si="47"/>
        <v>148.76759182949999</v>
      </c>
    </row>
    <row r="53" spans="1:29" x14ac:dyDescent="0.2">
      <c r="B53" s="20">
        <v>38</v>
      </c>
      <c r="C53" s="11">
        <v>2.2999999999999998</v>
      </c>
      <c r="D53" s="24">
        <v>12.1</v>
      </c>
      <c r="E53" s="17"/>
      <c r="F53" s="13">
        <f t="shared" si="24"/>
        <v>1.95</v>
      </c>
      <c r="G53" s="13">
        <f t="shared" si="25"/>
        <v>11.4</v>
      </c>
      <c r="H53" s="10">
        <f t="shared" si="26"/>
        <v>1560</v>
      </c>
      <c r="I53" s="13">
        <f t="shared" si="27"/>
        <v>0.74693326438564744</v>
      </c>
      <c r="J53" s="10">
        <f t="shared" si="28"/>
        <v>3990</v>
      </c>
      <c r="K53" s="10">
        <f t="shared" si="29"/>
        <v>2430</v>
      </c>
      <c r="L53" s="13">
        <f t="shared" si="30"/>
        <v>1.9104254646786751</v>
      </c>
      <c r="M53" s="13">
        <f t="shared" si="31"/>
        <v>1.1634922002930277</v>
      </c>
      <c r="N53" s="15">
        <f t="shared" si="32"/>
        <v>7.8549258492915675</v>
      </c>
      <c r="O53" s="15">
        <f t="shared" si="33"/>
        <v>1.0340135802469135</v>
      </c>
      <c r="P53" s="13">
        <f t="shared" si="34"/>
        <v>327.91500000000008</v>
      </c>
      <c r="Q53" s="13">
        <f t="shared" si="35"/>
        <v>0.23958455803772472</v>
      </c>
      <c r="R53" s="13">
        <f t="shared" si="36"/>
        <v>-1</v>
      </c>
      <c r="S53" s="13">
        <f t="shared" si="37"/>
        <v>-1</v>
      </c>
      <c r="T53" s="13">
        <f t="shared" si="38"/>
        <v>-1</v>
      </c>
      <c r="U53" s="13">
        <f t="shared" si="39"/>
        <v>-1</v>
      </c>
      <c r="V53" s="15">
        <f t="shared" si="40"/>
        <v>28.211640017548397</v>
      </c>
      <c r="W53" s="15">
        <f t="shared" si="41"/>
        <v>33.006851068355573</v>
      </c>
      <c r="X53" s="13">
        <f t="shared" si="42"/>
        <v>0.52905248522874415</v>
      </c>
      <c r="Y53" s="15">
        <f t="shared" si="43"/>
        <v>278.72775000000007</v>
      </c>
      <c r="Z53" s="15">
        <f t="shared" si="44"/>
        <v>684.86359410000011</v>
      </c>
      <c r="AA53" s="16">
        <f t="shared" si="45"/>
        <v>-99</v>
      </c>
      <c r="AB53" s="16">
        <f t="shared" si="46"/>
        <v>-99</v>
      </c>
      <c r="AC53" s="15">
        <f t="shared" si="47"/>
        <v>582.13405498500015</v>
      </c>
    </row>
    <row r="54" spans="1:29" x14ac:dyDescent="0.2">
      <c r="B54" s="11">
        <v>39</v>
      </c>
      <c r="C54" s="11">
        <v>13.8</v>
      </c>
      <c r="D54" s="29">
        <v>30</v>
      </c>
      <c r="E54" s="17"/>
      <c r="F54" s="13">
        <f t="shared" si="24"/>
        <v>13.13</v>
      </c>
      <c r="G54" s="13">
        <f t="shared" si="25"/>
        <v>29.3</v>
      </c>
      <c r="H54" s="10">
        <f t="shared" si="26"/>
        <v>1622.3999999999999</v>
      </c>
      <c r="I54" s="13">
        <f t="shared" si="27"/>
        <v>0.77681059496107319</v>
      </c>
      <c r="J54" s="10">
        <f t="shared" si="28"/>
        <v>4095</v>
      </c>
      <c r="K54" s="10">
        <f t="shared" si="29"/>
        <v>2472.6000000000004</v>
      </c>
      <c r="L54" s="13">
        <f t="shared" si="30"/>
        <v>1.9606998190123244</v>
      </c>
      <c r="M54" s="13">
        <f t="shared" si="31"/>
        <v>1.1838892240512513</v>
      </c>
      <c r="N54" s="15">
        <f t="shared" si="32"/>
        <v>1.3089736965746011</v>
      </c>
      <c r="O54" s="15">
        <f t="shared" si="33"/>
        <v>10.434413249211355</v>
      </c>
      <c r="P54" s="13">
        <f t="shared" si="34"/>
        <v>561.09900000000016</v>
      </c>
      <c r="Q54" s="13">
        <f t="shared" si="35"/>
        <v>1.8883821859895109</v>
      </c>
      <c r="R54" s="13">
        <f t="shared" si="36"/>
        <v>-1</v>
      </c>
      <c r="S54" s="13">
        <f t="shared" si="37"/>
        <v>-1</v>
      </c>
      <c r="T54" s="13">
        <f t="shared" si="38"/>
        <v>-1</v>
      </c>
      <c r="U54" s="13">
        <f t="shared" si="39"/>
        <v>-1</v>
      </c>
      <c r="V54" s="15">
        <f t="shared" si="40"/>
        <v>40.691351297016382</v>
      </c>
      <c r="W54" s="15">
        <f t="shared" si="41"/>
        <v>41.415627060969577</v>
      </c>
      <c r="X54" s="13">
        <f t="shared" si="42"/>
        <v>2.5402603113331335</v>
      </c>
      <c r="Y54" s="15">
        <f t="shared" si="43"/>
        <v>1425.3375204287101</v>
      </c>
      <c r="Z54" s="15">
        <f t="shared" si="44"/>
        <v>1171.8777054600002</v>
      </c>
      <c r="AA54" s="16">
        <f t="shared" si="45"/>
        <v>-99</v>
      </c>
      <c r="AB54" s="16">
        <f t="shared" si="46"/>
        <v>-99</v>
      </c>
      <c r="AC54" s="15">
        <f t="shared" si="47"/>
        <v>2976.8744249161787</v>
      </c>
    </row>
    <row r="55" spans="1:29" x14ac:dyDescent="0.2">
      <c r="B55" s="20">
        <v>40</v>
      </c>
      <c r="C55" s="11">
        <v>12.5</v>
      </c>
      <c r="D55" s="24">
        <v>27.2</v>
      </c>
      <c r="E55" s="17"/>
      <c r="F55" s="13">
        <f t="shared" si="24"/>
        <v>11.905000000000001</v>
      </c>
      <c r="G55" s="13">
        <f t="shared" si="25"/>
        <v>26.5</v>
      </c>
      <c r="H55" s="10">
        <f t="shared" si="26"/>
        <v>1684.8</v>
      </c>
      <c r="I55" s="13">
        <f t="shared" si="27"/>
        <v>0.80668792553649915</v>
      </c>
      <c r="J55" s="10">
        <f t="shared" si="28"/>
        <v>4200</v>
      </c>
      <c r="K55" s="10">
        <f t="shared" si="29"/>
        <v>2515.1999999999998</v>
      </c>
      <c r="L55" s="13">
        <f t="shared" si="30"/>
        <v>2.0109741733459736</v>
      </c>
      <c r="M55" s="13">
        <f t="shared" si="31"/>
        <v>1.2042862478094745</v>
      </c>
      <c r="N55" s="15">
        <f t="shared" si="32"/>
        <v>1.3150648406780838</v>
      </c>
      <c r="O55" s="15">
        <f t="shared" si="33"/>
        <v>9.2156761688931308</v>
      </c>
      <c r="P55" s="13">
        <f t="shared" si="34"/>
        <v>506.44650000000001</v>
      </c>
      <c r="Q55" s="13">
        <f t="shared" si="35"/>
        <v>1.7472799810908888</v>
      </c>
      <c r="R55" s="13">
        <f t="shared" si="36"/>
        <v>-1</v>
      </c>
      <c r="S55" s="13">
        <f t="shared" si="37"/>
        <v>-1</v>
      </c>
      <c r="T55" s="13">
        <f t="shared" si="38"/>
        <v>-1</v>
      </c>
      <c r="U55" s="13">
        <f t="shared" si="39"/>
        <v>-1</v>
      </c>
      <c r="V55" s="15">
        <f t="shared" si="40"/>
        <v>40.128440468088755</v>
      </c>
      <c r="W55" s="15">
        <f t="shared" si="41"/>
        <v>41.140336833600351</v>
      </c>
      <c r="X55" s="13">
        <f t="shared" si="42"/>
        <v>2.420089007437678</v>
      </c>
      <c r="Y55" s="15">
        <f t="shared" si="43"/>
        <v>1225.6456075052861</v>
      </c>
      <c r="Z55" s="15">
        <f t="shared" si="44"/>
        <v>1057.7337731099999</v>
      </c>
      <c r="AA55" s="16">
        <f t="shared" si="45"/>
        <v>-99</v>
      </c>
      <c r="AB55" s="16">
        <f t="shared" si="46"/>
        <v>-99</v>
      </c>
      <c r="AC55" s="15">
        <f t="shared" si="47"/>
        <v>2559.80987709909</v>
      </c>
    </row>
    <row r="56" spans="1:29" x14ac:dyDescent="0.2">
      <c r="B56" s="11"/>
      <c r="C56" s="11"/>
      <c r="D56" s="24"/>
      <c r="E56" s="17"/>
      <c r="F56" s="13"/>
      <c r="G56" s="13"/>
      <c r="H56" s="10"/>
      <c r="I56" s="13"/>
      <c r="J56" s="10"/>
      <c r="K56" s="10"/>
      <c r="L56" s="13"/>
      <c r="M56" s="13"/>
      <c r="N56" s="15"/>
      <c r="O56" s="15"/>
      <c r="P56" s="13"/>
      <c r="Q56" s="13"/>
      <c r="R56" s="13"/>
      <c r="S56" s="13"/>
      <c r="T56" s="13"/>
      <c r="U56" s="13"/>
      <c r="V56" s="15"/>
      <c r="W56" s="15"/>
      <c r="X56" s="13"/>
      <c r="Y56" s="15"/>
      <c r="Z56" s="15"/>
      <c r="AA56" s="16"/>
      <c r="AB56" s="16"/>
      <c r="AC56" s="15"/>
    </row>
    <row r="57" spans="1:29" x14ac:dyDescent="0.2">
      <c r="B57" s="20"/>
      <c r="C57" s="11"/>
      <c r="D57" s="11"/>
      <c r="E57" s="17"/>
      <c r="F57" s="13"/>
      <c r="G57" s="13"/>
      <c r="H57" s="10"/>
      <c r="I57" s="13"/>
      <c r="J57" s="10"/>
      <c r="K57" s="10"/>
      <c r="L57" s="13"/>
      <c r="M57" s="13"/>
      <c r="N57" s="15"/>
      <c r="O57" s="15"/>
      <c r="P57" s="13"/>
      <c r="Q57" s="13"/>
      <c r="R57" s="13"/>
      <c r="S57" s="13"/>
      <c r="T57" s="13"/>
      <c r="U57" s="13"/>
      <c r="V57" s="15"/>
      <c r="W57" s="15"/>
      <c r="X57" s="13"/>
      <c r="Y57" s="15"/>
      <c r="Z57" s="15"/>
      <c r="AA57" s="16"/>
      <c r="AB57" s="16"/>
      <c r="AC57" s="15"/>
    </row>
    <row r="58" spans="1:29" x14ac:dyDescent="0.2">
      <c r="A58" t="s">
        <v>60</v>
      </c>
      <c r="B58" s="11"/>
      <c r="C58" s="11"/>
      <c r="D58" s="11"/>
      <c r="E58" s="17"/>
      <c r="F58" s="13"/>
      <c r="G58" s="13"/>
      <c r="H58" s="10"/>
      <c r="I58" s="13"/>
      <c r="J58" s="10"/>
      <c r="K58" s="10"/>
      <c r="L58" s="13"/>
      <c r="M58" s="13"/>
      <c r="N58" s="15"/>
      <c r="O58" s="15"/>
      <c r="P58" s="13"/>
      <c r="Q58" s="13"/>
      <c r="R58" s="13"/>
      <c r="S58" s="13"/>
      <c r="T58" s="13"/>
      <c r="U58" s="13"/>
      <c r="V58" s="15"/>
      <c r="W58" s="15"/>
      <c r="X58" s="13"/>
      <c r="Y58" s="15"/>
      <c r="Z58" s="15"/>
      <c r="AA58" s="16"/>
      <c r="AB58" s="16"/>
      <c r="AC58" s="15"/>
    </row>
    <row r="59" spans="1:29" x14ac:dyDescent="0.2">
      <c r="B59" s="20"/>
      <c r="C59" s="11"/>
      <c r="D59" s="11"/>
      <c r="E59" s="17"/>
      <c r="F59" s="13"/>
      <c r="G59" s="13"/>
      <c r="H59" s="10"/>
      <c r="I59" s="13"/>
      <c r="J59" s="10"/>
      <c r="K59" s="10"/>
      <c r="L59" s="13"/>
      <c r="M59" s="13"/>
      <c r="N59" s="15"/>
      <c r="O59" s="15"/>
      <c r="P59" s="13"/>
      <c r="Q59" s="13"/>
      <c r="R59" s="13"/>
      <c r="S59" s="13"/>
      <c r="T59" s="13"/>
      <c r="U59" s="13"/>
      <c r="V59" s="15"/>
      <c r="W59" s="15"/>
      <c r="X59" s="13"/>
      <c r="Y59" s="15"/>
      <c r="Z59" s="15"/>
      <c r="AA59" s="16"/>
      <c r="AB59" s="16"/>
      <c r="AC59" s="15"/>
    </row>
    <row r="60" spans="1:29" x14ac:dyDescent="0.2">
      <c r="B60" s="11"/>
      <c r="C60" s="28"/>
      <c r="D60" s="11"/>
      <c r="E60" s="17"/>
      <c r="F60" s="13"/>
      <c r="G60" s="13"/>
      <c r="H60" s="10"/>
      <c r="I60" s="13"/>
      <c r="J60" s="10"/>
      <c r="K60" s="10"/>
      <c r="L60" s="13"/>
      <c r="M60" s="13"/>
      <c r="N60" s="15"/>
      <c r="O60" s="15"/>
      <c r="P60" s="13"/>
      <c r="Q60" s="13"/>
      <c r="R60" s="13"/>
      <c r="S60" s="13"/>
      <c r="T60" s="13"/>
      <c r="U60" s="13"/>
      <c r="V60" s="15"/>
      <c r="W60" s="15"/>
      <c r="X60" s="13"/>
      <c r="Y60" s="15"/>
      <c r="Z60" s="15"/>
      <c r="AA60" s="16"/>
      <c r="AB60" s="16"/>
      <c r="AC60" s="15"/>
    </row>
    <row r="61" spans="1:29" x14ac:dyDescent="0.2">
      <c r="B61" s="20"/>
      <c r="C61" s="28"/>
      <c r="D61" s="11"/>
      <c r="E61" s="17"/>
      <c r="F61" s="13"/>
      <c r="G61" s="13"/>
      <c r="H61" s="10"/>
      <c r="I61" s="13"/>
      <c r="J61" s="10"/>
      <c r="K61" s="10"/>
      <c r="L61" s="13"/>
      <c r="M61" s="13"/>
      <c r="N61" s="15"/>
      <c r="O61" s="15"/>
      <c r="P61" s="13"/>
      <c r="Q61" s="13"/>
      <c r="R61" s="13"/>
      <c r="S61" s="13"/>
      <c r="T61" s="13"/>
      <c r="U61" s="13"/>
      <c r="V61" s="15"/>
      <c r="W61" s="15"/>
      <c r="X61" s="13"/>
      <c r="Y61" s="15"/>
      <c r="Z61" s="15"/>
      <c r="AA61" s="16"/>
      <c r="AB61" s="16"/>
      <c r="AC61" s="15"/>
    </row>
    <row r="62" spans="1:29" x14ac:dyDescent="0.2">
      <c r="B62" s="11"/>
      <c r="C62" s="28"/>
      <c r="D62" s="11"/>
      <c r="E62" s="17"/>
      <c r="F62" s="13"/>
      <c r="G62" s="13"/>
      <c r="H62" s="10"/>
      <c r="I62" s="13"/>
      <c r="J62" s="10"/>
      <c r="K62" s="10"/>
      <c r="L62" s="13"/>
      <c r="M62" s="13"/>
      <c r="N62" s="15"/>
      <c r="O62" s="15"/>
      <c r="P62" s="13"/>
      <c r="Q62" s="13"/>
      <c r="R62" s="13"/>
      <c r="S62" s="13"/>
      <c r="T62" s="13"/>
      <c r="U62" s="13"/>
      <c r="V62" s="15"/>
      <c r="W62" s="15"/>
      <c r="X62" s="13"/>
      <c r="Y62" s="15"/>
      <c r="Z62" s="15"/>
      <c r="AA62" s="16"/>
      <c r="AB62" s="16"/>
      <c r="AC62" s="15"/>
    </row>
    <row r="63" spans="1:29" x14ac:dyDescent="0.2">
      <c r="B63" s="20"/>
      <c r="C63" s="28"/>
      <c r="D63" s="11"/>
      <c r="E63" s="17"/>
      <c r="F63" s="13"/>
      <c r="G63" s="13"/>
      <c r="H63" s="10"/>
      <c r="I63" s="13"/>
      <c r="J63" s="10"/>
      <c r="K63" s="10"/>
      <c r="L63" s="13"/>
      <c r="M63" s="13"/>
      <c r="N63" s="15"/>
      <c r="O63" s="15"/>
      <c r="P63" s="13"/>
      <c r="Q63" s="13"/>
      <c r="R63" s="13"/>
      <c r="S63" s="13"/>
      <c r="T63" s="13"/>
      <c r="U63" s="13"/>
      <c r="V63" s="15"/>
      <c r="W63" s="15"/>
      <c r="X63" s="13"/>
      <c r="Y63" s="15"/>
      <c r="Z63" s="15"/>
      <c r="AA63" s="16"/>
      <c r="AB63" s="16"/>
      <c r="AC63" s="15"/>
    </row>
    <row r="64" spans="1:29" x14ac:dyDescent="0.2">
      <c r="B64" s="11"/>
      <c r="C64" s="28"/>
      <c r="D64" s="11"/>
      <c r="E64" s="17"/>
      <c r="F64" s="13"/>
      <c r="G64" s="13"/>
      <c r="H64" s="10"/>
      <c r="I64" s="13"/>
      <c r="J64" s="10"/>
      <c r="K64" s="10"/>
      <c r="L64" s="13"/>
      <c r="M64" s="13"/>
      <c r="N64" s="15"/>
      <c r="O64" s="15"/>
      <c r="P64" s="13"/>
      <c r="Q64" s="13"/>
      <c r="R64" s="13"/>
      <c r="S64" s="13"/>
      <c r="T64" s="13"/>
      <c r="U64" s="13"/>
      <c r="V64" s="15"/>
      <c r="W64" s="15"/>
      <c r="X64" s="13"/>
      <c r="Y64" s="15"/>
      <c r="Z64" s="15"/>
      <c r="AA64" s="16"/>
      <c r="AB64" s="16"/>
      <c r="AC64" s="15"/>
    </row>
    <row r="65" spans="2:29" x14ac:dyDescent="0.2">
      <c r="B65" s="11"/>
      <c r="C65" s="28"/>
      <c r="D65" s="11"/>
      <c r="E65" s="17"/>
      <c r="F65" s="13"/>
      <c r="G65" s="13"/>
      <c r="H65" s="10"/>
      <c r="I65" s="13"/>
      <c r="J65" s="10"/>
      <c r="K65" s="10"/>
      <c r="L65" s="13"/>
      <c r="M65" s="13"/>
      <c r="N65" s="15"/>
      <c r="O65" s="15"/>
      <c r="P65" s="13"/>
      <c r="Q65" s="13"/>
      <c r="R65" s="13"/>
      <c r="S65" s="13"/>
      <c r="T65" s="13"/>
      <c r="U65" s="13"/>
      <c r="V65" s="15"/>
      <c r="W65" s="15"/>
      <c r="X65" s="13"/>
      <c r="Y65" s="15"/>
      <c r="Z65" s="15"/>
      <c r="AA65" s="16"/>
      <c r="AB65" s="16"/>
      <c r="AC65" s="15"/>
    </row>
    <row r="66" spans="2:29" x14ac:dyDescent="0.2">
      <c r="B66" s="11"/>
      <c r="C66" s="28"/>
      <c r="D66" s="11"/>
      <c r="E66" s="17"/>
      <c r="F66" s="13"/>
      <c r="G66" s="13"/>
      <c r="H66" s="10"/>
      <c r="I66" s="13"/>
      <c r="J66" s="10"/>
      <c r="K66" s="10"/>
      <c r="L66" s="13"/>
      <c r="M66" s="13"/>
      <c r="N66" s="15"/>
      <c r="O66" s="15"/>
      <c r="P66" s="13"/>
      <c r="Q66" s="13"/>
      <c r="R66" s="13"/>
      <c r="S66" s="13"/>
      <c r="T66" s="13"/>
      <c r="U66" s="13"/>
      <c r="V66" s="15"/>
      <c r="W66" s="15"/>
      <c r="X66" s="13"/>
      <c r="Y66" s="15"/>
      <c r="Z66" s="15"/>
      <c r="AA66" s="16"/>
      <c r="AB66" s="16"/>
      <c r="AC66" s="15"/>
    </row>
    <row r="67" spans="2:29" x14ac:dyDescent="0.2">
      <c r="B67" s="11"/>
      <c r="C67" s="28"/>
      <c r="D67" s="11"/>
      <c r="E67" s="17"/>
      <c r="F67" s="13"/>
      <c r="G67" s="13"/>
      <c r="H67" s="10"/>
      <c r="I67" s="13"/>
      <c r="J67" s="10"/>
      <c r="K67" s="10"/>
      <c r="L67" s="13"/>
      <c r="M67" s="13"/>
      <c r="N67" s="15"/>
      <c r="O67" s="15"/>
      <c r="P67" s="13"/>
      <c r="Q67" s="13"/>
      <c r="R67" s="13"/>
      <c r="S67" s="13"/>
      <c r="T67" s="13"/>
      <c r="U67" s="13"/>
      <c r="V67" s="15"/>
      <c r="W67" s="15"/>
      <c r="X67" s="13"/>
      <c r="Y67" s="15"/>
      <c r="Z67" s="15"/>
      <c r="AA67" s="16"/>
      <c r="AB67" s="16"/>
      <c r="AC67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view="pageBreakPreview" zoomScale="75" zoomScaleNormal="75" workbookViewId="0">
      <selection activeCell="U13" sqref="U13"/>
    </sheetView>
  </sheetViews>
  <sheetFormatPr defaultRowHeight="12.75" x14ac:dyDescent="0.2"/>
  <sheetData>
    <row r="1" spans="1:24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8" x14ac:dyDescent="0.25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">
      <c r="A5" s="21"/>
      <c r="B5" s="21"/>
      <c r="C5" s="21"/>
      <c r="D5" s="21"/>
      <c r="E5" s="21"/>
      <c r="F5" s="23" t="s">
        <v>36</v>
      </c>
      <c r="G5" s="21" t="str">
        <f>'Data Entry'!D8</f>
        <v>DMT-B34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">
      <c r="A6" s="21"/>
      <c r="B6" s="21"/>
      <c r="C6" s="21"/>
      <c r="D6" s="21"/>
      <c r="E6" s="21"/>
      <c r="F6" s="23" t="s">
        <v>37</v>
      </c>
      <c r="G6" s="21" t="str">
        <f>'Data Entry'!D5</f>
        <v>Carolina Crossroads Proect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">
      <c r="A7" s="21"/>
      <c r="B7" s="21"/>
      <c r="C7" s="21"/>
      <c r="D7" s="21"/>
      <c r="E7" s="21"/>
      <c r="F7" s="23" t="s">
        <v>38</v>
      </c>
      <c r="G7" s="21" t="str">
        <f>'Data Entry'!D6</f>
        <v>Columbia,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">
      <c r="A8" s="21"/>
      <c r="B8" s="21"/>
      <c r="C8" s="21"/>
      <c r="D8" s="21"/>
      <c r="E8" s="21"/>
      <c r="F8" s="23" t="s">
        <v>39</v>
      </c>
      <c r="G8" s="21" t="str">
        <f>'Data Entry'!D4</f>
        <v>1461-16-047.2B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40</v>
      </c>
      <c r="V13">
        <v>0.6</v>
      </c>
      <c r="W13">
        <v>1.8</v>
      </c>
      <c r="X13">
        <v>3.3</v>
      </c>
    </row>
    <row r="14" spans="1:24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55"/>
  <sheetViews>
    <sheetView zoomScaleNormal="100" zoomScaleSheetLayoutView="100" workbookViewId="0">
      <selection activeCell="E9" sqref="E9"/>
    </sheetView>
  </sheetViews>
  <sheetFormatPr defaultRowHeight="12.75" x14ac:dyDescent="0.2"/>
  <cols>
    <col min="6" max="7" width="0" hidden="1" customWidth="1"/>
    <col min="9" max="9" width="0" hidden="1" customWidth="1"/>
    <col min="12" max="13" width="0" hidden="1" customWidth="1"/>
    <col min="14" max="15" width="9.28515625" bestFit="1" customWidth="1"/>
    <col min="16" max="16" width="9.28515625" hidden="1" customWidth="1"/>
    <col min="17" max="19" width="9.28515625" bestFit="1" customWidth="1"/>
    <col min="20" max="21" width="9.28515625" hidden="1" customWidth="1"/>
    <col min="22" max="23" width="9.28515625" bestFit="1" customWidth="1"/>
    <col min="24" max="25" width="9.28515625" hidden="1" customWidth="1"/>
    <col min="26" max="26" width="9.28515625" bestFit="1" customWidth="1"/>
    <col min="27" max="29" width="9.5703125" bestFit="1" customWidth="1"/>
  </cols>
  <sheetData>
    <row r="2" spans="1:29" ht="14.25" x14ac:dyDescent="0.2">
      <c r="A2" t="s">
        <v>57</v>
      </c>
      <c r="Q2" s="27">
        <v>1</v>
      </c>
      <c r="R2" t="s">
        <v>51</v>
      </c>
    </row>
    <row r="3" spans="1:29" ht="14.25" x14ac:dyDescent="0.2">
      <c r="Q3" s="27">
        <v>2</v>
      </c>
      <c r="R3" t="s">
        <v>53</v>
      </c>
    </row>
    <row r="4" spans="1:29" ht="14.25" x14ac:dyDescent="0.2">
      <c r="C4" s="8" t="str">
        <f>'Data Entry'!C4</f>
        <v>Job No:</v>
      </c>
      <c r="D4" s="25" t="str">
        <f>'Data Entry'!D4</f>
        <v>1461-16-047.2B</v>
      </c>
      <c r="Q4" s="27">
        <v>3</v>
      </c>
      <c r="R4" t="s">
        <v>55</v>
      </c>
    </row>
    <row r="5" spans="1:29" ht="14.25" x14ac:dyDescent="0.2">
      <c r="C5" s="8" t="str">
        <f>'Data Entry'!C5</f>
        <v>Job Name:</v>
      </c>
      <c r="D5" s="25" t="str">
        <f>'Data Entry'!D5</f>
        <v>Carolina Crossroads Proect</v>
      </c>
      <c r="Q5" s="27">
        <v>4</v>
      </c>
      <c r="R5" t="s">
        <v>52</v>
      </c>
    </row>
    <row r="6" spans="1:29" ht="14.25" x14ac:dyDescent="0.2">
      <c r="C6" s="8" t="str">
        <f>'Data Entry'!C6</f>
        <v>Job Location:</v>
      </c>
      <c r="D6" s="25" t="str">
        <f>'Data Entry'!D6</f>
        <v>Columbia, SC</v>
      </c>
      <c r="Q6" s="27">
        <v>5</v>
      </c>
      <c r="R6" t="s">
        <v>54</v>
      </c>
    </row>
    <row r="7" spans="1:29" ht="14.25" x14ac:dyDescent="0.2">
      <c r="C7" s="8" t="str">
        <f>'Data Entry'!C7</f>
        <v>Date:</v>
      </c>
      <c r="D7" s="26">
        <f>'Data Entry'!D7</f>
        <v>43256</v>
      </c>
      <c r="Q7" s="27">
        <v>6</v>
      </c>
      <c r="R7" t="s">
        <v>55</v>
      </c>
    </row>
    <row r="8" spans="1:29" ht="14.25" x14ac:dyDescent="0.2">
      <c r="C8" s="8" t="str">
        <f>'Data Entry'!C8</f>
        <v>Sounding No:</v>
      </c>
      <c r="D8" s="25" t="str">
        <f>'Data Entry'!D8</f>
        <v>DMT-B34</v>
      </c>
      <c r="Q8" s="27">
        <v>7</v>
      </c>
      <c r="R8" t="s">
        <v>56</v>
      </c>
    </row>
    <row r="9" spans="1:29" x14ac:dyDescent="0.2">
      <c r="C9" s="8" t="str">
        <f>'Data Entry'!C9</f>
        <v>Ground Water Depth (ft):</v>
      </c>
      <c r="D9" s="25">
        <f>'Data Entry'!D9</f>
        <v>13</v>
      </c>
    </row>
    <row r="10" spans="1:29" x14ac:dyDescent="0.2">
      <c r="C10" s="8"/>
      <c r="D10" s="25"/>
    </row>
    <row r="11" spans="1:29" x14ac:dyDescent="0.2">
      <c r="C11" s="8"/>
      <c r="D11" s="25"/>
    </row>
    <row r="14" spans="1:29" ht="15.75" x14ac:dyDescent="0.3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A16" s="10"/>
      <c r="B16" s="10">
        <f>'Data Entry'!B16</f>
        <v>1</v>
      </c>
      <c r="C16" s="10">
        <f>'Data Entry'!C16</f>
        <v>11.2</v>
      </c>
      <c r="D16" s="10">
        <f>'Data Entry'!D16</f>
        <v>30</v>
      </c>
      <c r="E16" s="10">
        <f>'Data Entry'!E16</f>
        <v>0</v>
      </c>
      <c r="F16" s="10">
        <f>'Data Entry'!F16</f>
        <v>10.4</v>
      </c>
      <c r="G16" s="10">
        <f>'Data Entry'!G16</f>
        <v>29.3</v>
      </c>
      <c r="H16" s="10">
        <f>'Data Entry'!H16</f>
        <v>0</v>
      </c>
      <c r="I16" s="10">
        <f>'Data Entry'!I16</f>
        <v>0</v>
      </c>
      <c r="J16" s="10">
        <f>'Data Entry'!J16</f>
        <v>105</v>
      </c>
      <c r="K16" s="10">
        <f>'Data Entry'!K16</f>
        <v>105</v>
      </c>
      <c r="L16">
        <f>'Data Entry'!L16</f>
        <v>5.0274354333649345E-2</v>
      </c>
      <c r="M16">
        <f>'Data Entry'!M16</f>
        <v>5.0274354333649345E-2</v>
      </c>
      <c r="N16" s="13">
        <f>'Data Entry'!N16</f>
        <v>1.8173076923076921</v>
      </c>
      <c r="O16" s="15">
        <f>'Data Entry'!O16</f>
        <v>206.86491428571429</v>
      </c>
      <c r="P16" s="15">
        <f>'Data Entry'!P16</f>
        <v>655.83</v>
      </c>
      <c r="Q16" s="15">
        <f>'Data Entry'!Q16</f>
        <v>9.5300111154922007</v>
      </c>
      <c r="R16" s="15">
        <f>'Data Entry'!R16</f>
        <v>-1</v>
      </c>
      <c r="S16" s="15">
        <f>'Data Entry'!S16</f>
        <v>-1</v>
      </c>
      <c r="T16" s="15" t="str">
        <f>IF('Data Entry'!T16=-1,"",'Data Entry'!T16)</f>
        <v/>
      </c>
      <c r="U16" s="15" t="str">
        <f>IF('Data Entry'!U16=-1,"",'Data Entry'!U16)</f>
        <v/>
      </c>
      <c r="V16" s="15">
        <f>IF('Data Entry'!V16=-99,"",'Data Entry'!V16)</f>
        <v>50.547976216192708</v>
      </c>
      <c r="W16" s="15">
        <f>IF('Data Entry'!W16=-99,"",'Data Entry'!W16)</f>
        <v>47.676119476909172</v>
      </c>
      <c r="X16" s="15">
        <f>'Data Entry'!X16</f>
        <v>5.3681973059160599</v>
      </c>
      <c r="Y16" s="15">
        <f>'Data Entry'!Y16</f>
        <v>3520.6248391389299</v>
      </c>
      <c r="Z16" s="15">
        <f>'Data Entry'!Z16</f>
        <v>1369.7271882</v>
      </c>
      <c r="AA16" s="15" t="str">
        <f>IF('Data Entry'!AA16=-99,"",'Data Entry'!AA16)</f>
        <v/>
      </c>
      <c r="AB16" s="15" t="str">
        <f>IF('Data Entry'!AB16=-99,"",'Data Entry'!AB16)</f>
        <v/>
      </c>
      <c r="AC16" s="15">
        <f>'Data Entry'!AC16</f>
        <v>7352.9658015352206</v>
      </c>
    </row>
    <row r="17" spans="1:29" x14ac:dyDescent="0.2">
      <c r="A17" s="10"/>
      <c r="B17" s="10">
        <f>'Data Entry'!B17</f>
        <v>2</v>
      </c>
      <c r="C17" s="10">
        <f>'Data Entry'!C17</f>
        <v>6.8</v>
      </c>
      <c r="D17" s="10">
        <f>'Data Entry'!D17</f>
        <v>11.9</v>
      </c>
      <c r="E17" s="10">
        <f>'Data Entry'!E17</f>
        <v>0</v>
      </c>
      <c r="F17" s="10">
        <f>'Data Entry'!F17</f>
        <v>6.6850000000000005</v>
      </c>
      <c r="G17" s="10">
        <f>'Data Entry'!G17</f>
        <v>11.200000000000001</v>
      </c>
      <c r="H17" s="10">
        <f>'Data Entry'!H17</f>
        <v>0</v>
      </c>
      <c r="I17" s="10">
        <f>'Data Entry'!I17</f>
        <v>0</v>
      </c>
      <c r="J17" s="10">
        <f>'Data Entry'!J17</f>
        <v>210</v>
      </c>
      <c r="K17" s="10">
        <f>'Data Entry'!K17</f>
        <v>210</v>
      </c>
      <c r="L17">
        <f>'Data Entry'!L17</f>
        <v>0.10054870866729869</v>
      </c>
      <c r="M17">
        <f>'Data Entry'!M17</f>
        <v>0.10054870866729869</v>
      </c>
      <c r="N17" s="13">
        <f>'Data Entry'!N17</f>
        <v>0.67539267015706805</v>
      </c>
      <c r="O17" s="15">
        <f>'Data Entry'!O17</f>
        <v>66.485190000000003</v>
      </c>
      <c r="P17" s="15">
        <f>'Data Entry'!P17</f>
        <v>156.67050000000003</v>
      </c>
      <c r="Q17" s="15">
        <f>'Data Entry'!Q17</f>
        <v>5.341797106220838</v>
      </c>
      <c r="R17" s="15">
        <f>'Data Entry'!R17</f>
        <v>33.840961710000002</v>
      </c>
      <c r="S17" s="15">
        <f>'Data Entry'!S17</f>
        <v>236.50704011808492</v>
      </c>
      <c r="T17" s="15">
        <f>IF('Data Entry'!T17=-1,"",'Data Entry'!T17)</f>
        <v>1.7657036972394708</v>
      </c>
      <c r="U17" s="15">
        <f>IF('Data Entry'!U17=-1,"",'Data Entry'!U17)</f>
        <v>0.66850000000000009</v>
      </c>
      <c r="V17" s="15" t="str">
        <f>IF('Data Entry'!V17=-99,"",'Data Entry'!V17)</f>
        <v/>
      </c>
      <c r="W17" s="15" t="str">
        <f>IF('Data Entry'!W17=-99,"",'Data Entry'!W17)</f>
        <v/>
      </c>
      <c r="X17" s="15">
        <f>'Data Entry'!X17</f>
        <v>4.2935403129808867</v>
      </c>
      <c r="Y17" s="15">
        <f>'Data Entry'!Y17</f>
        <v>672.67110760487219</v>
      </c>
      <c r="Z17" s="15">
        <f>'Data Entry'!Z17</f>
        <v>327.21260607000005</v>
      </c>
      <c r="AA17" s="15">
        <f>IF('Data Entry'!AA17=-99,"",'Data Entry'!AA17)</f>
        <v>3687.7427998325243</v>
      </c>
      <c r="AB17" s="15">
        <f>IF('Data Entry'!AB17=-99,"",'Data Entry'!AB17)</f>
        <v>1396.1889900000001</v>
      </c>
      <c r="AC17" s="15">
        <f>'Data Entry'!AC17</f>
        <v>1404.9005150770797</v>
      </c>
    </row>
    <row r="18" spans="1:29" x14ac:dyDescent="0.2">
      <c r="A18" s="10"/>
      <c r="B18" s="10">
        <f>'Data Entry'!B18</f>
        <v>3</v>
      </c>
      <c r="C18" s="10">
        <f>'Data Entry'!C18</f>
        <v>3.7</v>
      </c>
      <c r="D18" s="10">
        <f>'Data Entry'!D18</f>
        <v>11.2</v>
      </c>
      <c r="E18" s="10">
        <f>'Data Entry'!E18</f>
        <v>0</v>
      </c>
      <c r="F18" s="10">
        <f>'Data Entry'!F18</f>
        <v>3.4650000000000007</v>
      </c>
      <c r="G18" s="10">
        <f>'Data Entry'!G18</f>
        <v>10.5</v>
      </c>
      <c r="H18" s="10">
        <f>'Data Entry'!H18</f>
        <v>0</v>
      </c>
      <c r="I18" s="10">
        <f>'Data Entry'!I18</f>
        <v>0</v>
      </c>
      <c r="J18" s="10">
        <f>'Data Entry'!J18</f>
        <v>315</v>
      </c>
      <c r="K18" s="10">
        <f>'Data Entry'!K18</f>
        <v>315</v>
      </c>
      <c r="L18">
        <f>'Data Entry'!L18</f>
        <v>0.15082306300094803</v>
      </c>
      <c r="M18">
        <f>'Data Entry'!M18</f>
        <v>0.15082306300094803</v>
      </c>
      <c r="N18" s="13">
        <f>'Data Entry'!N18</f>
        <v>2.0303030303030298</v>
      </c>
      <c r="O18" s="15">
        <f>'Data Entry'!O18</f>
        <v>22.973940000000006</v>
      </c>
      <c r="P18" s="15">
        <f>'Data Entry'!P18</f>
        <v>244.11449999999999</v>
      </c>
      <c r="Q18" s="15">
        <f>'Data Entry'!Q18</f>
        <v>3.005934095694009</v>
      </c>
      <c r="R18" s="15">
        <f>'Data Entry'!R18</f>
        <v>-1</v>
      </c>
      <c r="S18" s="15">
        <f>'Data Entry'!S18</f>
        <v>-1</v>
      </c>
      <c r="T18" s="15" t="str">
        <f>IF('Data Entry'!T18=-1,"",'Data Entry'!T18)</f>
        <v/>
      </c>
      <c r="U18" s="15" t="str">
        <f>IF('Data Entry'!U18=-1,"",'Data Entry'!U18)</f>
        <v/>
      </c>
      <c r="V18" s="15">
        <f>IF('Data Entry'!V18=-99,"",'Data Entry'!V18)</f>
        <v>43.982817763033644</v>
      </c>
      <c r="W18" s="15">
        <f>IF('Data Entry'!W18=-99,"",'Data Entry'!W18)</f>
        <v>43.099290747806137</v>
      </c>
      <c r="X18" s="15">
        <f>'Data Entry'!X18</f>
        <v>3.2874933518621146</v>
      </c>
      <c r="Y18" s="15">
        <f>'Data Entry'!Y18</f>
        <v>802.52479584314415</v>
      </c>
      <c r="Z18" s="15">
        <f>'Data Entry'!Z18</f>
        <v>509.84289782999997</v>
      </c>
      <c r="AA18" s="15" t="str">
        <f>IF('Data Entry'!AA18=-99,"",'Data Entry'!AA18)</f>
        <v/>
      </c>
      <c r="AB18" s="15" t="str">
        <f>IF('Data Entry'!AB18=-99,"",'Data Entry'!AB18)</f>
        <v/>
      </c>
      <c r="AC18" s="15">
        <f>'Data Entry'!AC18</f>
        <v>1676.1051371102403</v>
      </c>
    </row>
    <row r="19" spans="1:29" x14ac:dyDescent="0.2">
      <c r="A19" s="10"/>
      <c r="B19" s="10">
        <f>'Data Entry'!B19</f>
        <v>4</v>
      </c>
      <c r="C19" s="10">
        <f>'Data Entry'!C19</f>
        <v>5</v>
      </c>
      <c r="D19" s="10">
        <f>'Data Entry'!D19</f>
        <v>12.3</v>
      </c>
      <c r="E19" s="10">
        <f>'Data Entry'!E19</f>
        <v>0</v>
      </c>
      <c r="F19" s="10">
        <f>'Data Entry'!F19</f>
        <v>4.7749999999999995</v>
      </c>
      <c r="G19" s="10">
        <f>'Data Entry'!G19</f>
        <v>11.600000000000001</v>
      </c>
      <c r="H19" s="10">
        <f>'Data Entry'!H19</f>
        <v>0</v>
      </c>
      <c r="I19" s="10">
        <f>'Data Entry'!I19</f>
        <v>0</v>
      </c>
      <c r="J19" s="10">
        <f>'Data Entry'!J19</f>
        <v>420</v>
      </c>
      <c r="K19" s="10">
        <f>'Data Entry'!K19</f>
        <v>420</v>
      </c>
      <c r="L19">
        <f>'Data Entry'!L19</f>
        <v>0.20109741733459738</v>
      </c>
      <c r="M19">
        <f>'Data Entry'!M19</f>
        <v>0.20109741733459738</v>
      </c>
      <c r="N19" s="13">
        <f>'Data Entry'!N19</f>
        <v>1.4293193717277493</v>
      </c>
      <c r="O19" s="15">
        <f>'Data Entry'!O19</f>
        <v>23.744710714285713</v>
      </c>
      <c r="P19" s="15">
        <f>'Data Entry'!P19</f>
        <v>236.8275000000001</v>
      </c>
      <c r="Q19" s="15">
        <f>'Data Entry'!Q19</f>
        <v>3.0622968479830774</v>
      </c>
      <c r="R19" s="15">
        <f>'Data Entry'!R19</f>
        <v>-1</v>
      </c>
      <c r="S19" s="15">
        <f>'Data Entry'!S19</f>
        <v>-1</v>
      </c>
      <c r="T19" s="15" t="str">
        <f>IF('Data Entry'!T19=-1,"",'Data Entry'!T19)</f>
        <v/>
      </c>
      <c r="U19" s="15" t="str">
        <f>IF('Data Entry'!U19=-1,"",'Data Entry'!U19)</f>
        <v/>
      </c>
      <c r="V19" s="15">
        <f>IF('Data Entry'!V19=-99,"",'Data Entry'!V19)</f>
        <v>44.10968956647266</v>
      </c>
      <c r="W19" s="15">
        <f>IF('Data Entry'!W19=-99,"",'Data Entry'!W19)</f>
        <v>43.168152341221159</v>
      </c>
      <c r="X19" s="15">
        <f>'Data Entry'!X19</f>
        <v>3.3187358046548483</v>
      </c>
      <c r="Y19" s="15">
        <f>'Data Entry'!Y19</f>
        <v>785.96790377689638</v>
      </c>
      <c r="Z19" s="15">
        <f>'Data Entry'!Z19</f>
        <v>494.62370685000019</v>
      </c>
      <c r="AA19" s="15" t="str">
        <f>IF('Data Entry'!AA19=-99,"",'Data Entry'!AA19)</f>
        <v/>
      </c>
      <c r="AB19" s="15" t="str">
        <f>IF('Data Entry'!AB19=-99,"",'Data Entry'!AB19)</f>
        <v/>
      </c>
      <c r="AC19" s="15">
        <f>'Data Entry'!AC19</f>
        <v>1641.525405754199</v>
      </c>
    </row>
    <row r="20" spans="1:29" x14ac:dyDescent="0.2">
      <c r="A20" s="10"/>
      <c r="B20" s="10">
        <f>'Data Entry'!B20</f>
        <v>5</v>
      </c>
      <c r="C20" s="10">
        <f>'Data Entry'!C20</f>
        <v>5.9</v>
      </c>
      <c r="D20" s="10">
        <f>'Data Entry'!D20</f>
        <v>13.8</v>
      </c>
      <c r="E20" s="10">
        <f>'Data Entry'!E20</f>
        <v>0</v>
      </c>
      <c r="F20" s="10">
        <f>'Data Entry'!F20</f>
        <v>5.6450000000000005</v>
      </c>
      <c r="G20" s="10">
        <f>'Data Entry'!G20</f>
        <v>13.100000000000001</v>
      </c>
      <c r="H20" s="10">
        <f>'Data Entry'!H20</f>
        <v>0</v>
      </c>
      <c r="I20" s="10">
        <f>'Data Entry'!I20</f>
        <v>0</v>
      </c>
      <c r="J20" s="10">
        <f>'Data Entry'!J20</f>
        <v>525</v>
      </c>
      <c r="K20" s="10">
        <f>'Data Entry'!K20</f>
        <v>525</v>
      </c>
      <c r="L20">
        <f>'Data Entry'!L20</f>
        <v>0.2513717716682467</v>
      </c>
      <c r="M20">
        <f>'Data Entry'!M20</f>
        <v>0.2513717716682467</v>
      </c>
      <c r="N20" s="13">
        <f>'Data Entry'!N20</f>
        <v>1.3206377325066432</v>
      </c>
      <c r="O20" s="15">
        <f>'Data Entry'!O20</f>
        <v>22.456777714285717</v>
      </c>
      <c r="P20" s="15">
        <f>'Data Entry'!P20</f>
        <v>258.68850000000003</v>
      </c>
      <c r="Q20" s="15">
        <f>'Data Entry'!Q20</f>
        <v>2.9675527648395001</v>
      </c>
      <c r="R20" s="15">
        <f>'Data Entry'!R20</f>
        <v>-1</v>
      </c>
      <c r="S20" s="15">
        <f>'Data Entry'!S20</f>
        <v>-1</v>
      </c>
      <c r="T20" s="15" t="str">
        <f>IF('Data Entry'!T20=-1,"",'Data Entry'!T20)</f>
        <v/>
      </c>
      <c r="U20" s="15" t="str">
        <f>IF('Data Entry'!U20=-1,"",'Data Entry'!U20)</f>
        <v/>
      </c>
      <c r="V20" s="15">
        <f>IF('Data Entry'!V20=-99,"",'Data Entry'!V20)</f>
        <v>43.89477882825738</v>
      </c>
      <c r="W20" s="15">
        <f>IF('Data Entry'!W20=-99,"",'Data Entry'!W20)</f>
        <v>43.051735206704535</v>
      </c>
      <c r="X20" s="15">
        <f>'Data Entry'!X20</f>
        <v>3.2659374196411486</v>
      </c>
      <c r="Y20" s="15">
        <f>'Data Entry'!Y20</f>
        <v>844.86045218083939</v>
      </c>
      <c r="Z20" s="15">
        <f>'Data Entry'!Z20</f>
        <v>540.2812797900001</v>
      </c>
      <c r="AA20" s="15" t="str">
        <f>IF('Data Entry'!AA20=-99,"",'Data Entry'!AA20)</f>
        <v/>
      </c>
      <c r="AB20" s="15" t="str">
        <f>IF('Data Entry'!AB20=-99,"",'Data Entry'!AB20)</f>
        <v/>
      </c>
      <c r="AC20" s="15">
        <f>'Data Entry'!AC20</f>
        <v>1764.5248487977701</v>
      </c>
    </row>
    <row r="21" spans="1:29" x14ac:dyDescent="0.2">
      <c r="A21" s="10"/>
      <c r="B21" s="10">
        <f>'Data Entry'!B21</f>
        <v>6</v>
      </c>
      <c r="C21" s="10">
        <f>'Data Entry'!C21</f>
        <v>4.0999999999999996</v>
      </c>
      <c r="D21" s="10">
        <f>'Data Entry'!D21</f>
        <v>12.9</v>
      </c>
      <c r="E21" s="10">
        <f>'Data Entry'!E21</f>
        <v>0</v>
      </c>
      <c r="F21" s="10">
        <f>'Data Entry'!F21</f>
        <v>3.7999999999999989</v>
      </c>
      <c r="G21" s="10">
        <f>'Data Entry'!G21</f>
        <v>12.200000000000001</v>
      </c>
      <c r="H21" s="10">
        <f>'Data Entry'!H21</f>
        <v>0</v>
      </c>
      <c r="I21" s="10">
        <f>'Data Entry'!I21</f>
        <v>0</v>
      </c>
      <c r="J21" s="10">
        <f>'Data Entry'!J21</f>
        <v>630</v>
      </c>
      <c r="K21" s="10">
        <f>'Data Entry'!K21</f>
        <v>630</v>
      </c>
      <c r="L21">
        <f>'Data Entry'!L21</f>
        <v>0.30164612600189605</v>
      </c>
      <c r="M21">
        <f>'Data Entry'!M21</f>
        <v>0.30164612600189605</v>
      </c>
      <c r="N21" s="13">
        <f>'Data Entry'!N21</f>
        <v>2.2105263157894748</v>
      </c>
      <c r="O21" s="15">
        <f>'Data Entry'!O21</f>
        <v>12.597542857142853</v>
      </c>
      <c r="P21" s="15">
        <f>'Data Entry'!P21</f>
        <v>291.48000000000008</v>
      </c>
      <c r="Q21" s="15">
        <f>'Data Entry'!Q21</f>
        <v>2.1187636525838389</v>
      </c>
      <c r="R21" s="15">
        <f>'Data Entry'!R21</f>
        <v>-1</v>
      </c>
      <c r="S21" s="15">
        <f>'Data Entry'!S21</f>
        <v>-1</v>
      </c>
      <c r="T21" s="15" t="str">
        <f>IF('Data Entry'!T21=-1,"",'Data Entry'!T21)</f>
        <v/>
      </c>
      <c r="U21" s="15" t="str">
        <f>IF('Data Entry'!U21=-1,"",'Data Entry'!U21)</f>
        <v/>
      </c>
      <c r="V21" s="15">
        <f>IF('Data Entry'!V21=-99,"",'Data Entry'!V21)</f>
        <v>41.521852556630513</v>
      </c>
      <c r="W21" s="15">
        <f>IF('Data Entry'!W21=-99,"",'Data Entry'!W21)</f>
        <v>41.82629804569725</v>
      </c>
      <c r="X21" s="15">
        <f>'Data Entry'!X21</f>
        <v>2.7186231410330208</v>
      </c>
      <c r="Y21" s="15">
        <f>'Data Entry'!Y21</f>
        <v>792.42427314830513</v>
      </c>
      <c r="Z21" s="15">
        <f>'Data Entry'!Z21</f>
        <v>608.76763920000008</v>
      </c>
      <c r="AA21" s="15" t="str">
        <f>IF('Data Entry'!AA21=-99,"",'Data Entry'!AA21)</f>
        <v/>
      </c>
      <c r="AB21" s="15" t="str">
        <f>IF('Data Entry'!AB21=-99,"",'Data Entry'!AB21)</f>
        <v/>
      </c>
      <c r="AC21" s="15">
        <f>'Data Entry'!AC21</f>
        <v>1655.0097914411613</v>
      </c>
    </row>
    <row r="22" spans="1:29" x14ac:dyDescent="0.2">
      <c r="A22" s="10"/>
      <c r="B22" s="10">
        <f>'Data Entry'!B22</f>
        <v>7</v>
      </c>
      <c r="C22" s="10">
        <f>'Data Entry'!C22</f>
        <v>4.5999999999999996</v>
      </c>
      <c r="D22" s="10">
        <f>'Data Entry'!D22</f>
        <v>12.3</v>
      </c>
      <c r="E22" s="10">
        <f>'Data Entry'!E22</f>
        <v>0</v>
      </c>
      <c r="F22" s="10">
        <f>'Data Entry'!F22</f>
        <v>4.3549999999999995</v>
      </c>
      <c r="G22" s="10">
        <f>'Data Entry'!G22</f>
        <v>11.600000000000001</v>
      </c>
      <c r="H22" s="10">
        <f>'Data Entry'!H22</f>
        <v>0</v>
      </c>
      <c r="I22" s="10">
        <f>'Data Entry'!I22</f>
        <v>0</v>
      </c>
      <c r="J22" s="10">
        <f>'Data Entry'!J22</f>
        <v>735</v>
      </c>
      <c r="K22" s="10">
        <f>'Data Entry'!K22</f>
        <v>735</v>
      </c>
      <c r="L22">
        <f>'Data Entry'!L22</f>
        <v>0.3519204803355454</v>
      </c>
      <c r="M22">
        <f>'Data Entry'!M22</f>
        <v>0.3519204803355454</v>
      </c>
      <c r="N22" s="13">
        <f>'Data Entry'!N22</f>
        <v>1.6636050516647538</v>
      </c>
      <c r="O22" s="15">
        <f>'Data Entry'!O22</f>
        <v>12.37495469387755</v>
      </c>
      <c r="P22" s="15">
        <f>'Data Entry'!P22</f>
        <v>251.40150000000008</v>
      </c>
      <c r="Q22" s="15">
        <f>'Data Entry'!Q22</f>
        <v>2.0960789680541612</v>
      </c>
      <c r="R22" s="15">
        <f>'Data Entry'!R22</f>
        <v>-1</v>
      </c>
      <c r="S22" s="15">
        <f>'Data Entry'!S22</f>
        <v>-1</v>
      </c>
      <c r="T22" s="15" t="str">
        <f>IF('Data Entry'!T22=-1,"",'Data Entry'!T22)</f>
        <v/>
      </c>
      <c r="U22" s="15" t="str">
        <f>IF('Data Entry'!U22=-1,"",'Data Entry'!U22)</f>
        <v/>
      </c>
      <c r="V22" s="15">
        <f>IF('Data Entry'!V22=-99,"",'Data Entry'!V22)</f>
        <v>41.444468548675424</v>
      </c>
      <c r="W22" s="15">
        <f>IF('Data Entry'!W22=-99,"",'Data Entry'!W22)</f>
        <v>41.787747478307701</v>
      </c>
      <c r="X22" s="15">
        <f>'Data Entry'!X22</f>
        <v>2.7017450863828651</v>
      </c>
      <c r="Y22" s="15">
        <f>'Data Entry'!Y22</f>
        <v>679.22276733428214</v>
      </c>
      <c r="Z22" s="15">
        <f>'Data Entry'!Z22</f>
        <v>525.0620888100002</v>
      </c>
      <c r="AA22" s="15" t="str">
        <f>IF('Data Entry'!AA22=-99,"",'Data Entry'!AA22)</f>
        <v/>
      </c>
      <c r="AB22" s="15" t="str">
        <f>IF('Data Entry'!AB22=-99,"",'Data Entry'!AB22)</f>
        <v/>
      </c>
      <c r="AC22" s="15">
        <f>'Data Entry'!AC22</f>
        <v>1418.5839184883416</v>
      </c>
    </row>
    <row r="23" spans="1:29" x14ac:dyDescent="0.2">
      <c r="A23" s="10"/>
      <c r="B23" s="10">
        <f>'Data Entry'!B23</f>
        <v>8</v>
      </c>
      <c r="C23" s="10">
        <f>'Data Entry'!C23</f>
        <v>3.6</v>
      </c>
      <c r="D23" s="10">
        <f>'Data Entry'!D23</f>
        <v>30</v>
      </c>
      <c r="E23" s="10">
        <f>'Data Entry'!E23</f>
        <v>0</v>
      </c>
      <c r="F23" s="10">
        <f>'Data Entry'!F23</f>
        <v>2.42</v>
      </c>
      <c r="G23" s="10">
        <f>'Data Entry'!G23</f>
        <v>29.3</v>
      </c>
      <c r="H23" s="10">
        <f>'Data Entry'!H23</f>
        <v>0</v>
      </c>
      <c r="I23" s="10">
        <f>'Data Entry'!I23</f>
        <v>0</v>
      </c>
      <c r="J23" s="10">
        <f>'Data Entry'!J23</f>
        <v>840</v>
      </c>
      <c r="K23" s="10">
        <f>'Data Entry'!K23</f>
        <v>840</v>
      </c>
      <c r="L23">
        <f>'Data Entry'!L23</f>
        <v>0.40219483466919476</v>
      </c>
      <c r="M23">
        <f>'Data Entry'!M23</f>
        <v>0.40219483466919476</v>
      </c>
      <c r="N23" s="13">
        <f>'Data Entry'!N23</f>
        <v>11.107438016528928</v>
      </c>
      <c r="O23" s="15">
        <f>'Data Entry'!O23</f>
        <v>6.016984285714285</v>
      </c>
      <c r="P23" s="15">
        <f>'Data Entry'!P23</f>
        <v>932.73600000000022</v>
      </c>
      <c r="Q23" s="15">
        <f>'Data Entry'!Q23</f>
        <v>1.3210788051829714</v>
      </c>
      <c r="R23" s="15">
        <f>'Data Entry'!R23</f>
        <v>-1</v>
      </c>
      <c r="S23" s="15">
        <f>'Data Entry'!S23</f>
        <v>-1</v>
      </c>
      <c r="T23" s="15" t="str">
        <f>IF('Data Entry'!T23=-1,"",'Data Entry'!T23)</f>
        <v/>
      </c>
      <c r="U23" s="15" t="str">
        <f>IF('Data Entry'!U23=-1,"",'Data Entry'!U23)</f>
        <v/>
      </c>
      <c r="V23" s="15">
        <f>IF('Data Entry'!V23=-99,"",'Data Entry'!V23)</f>
        <v>38.103325595992594</v>
      </c>
      <c r="W23" s="15">
        <f>IF('Data Entry'!W23=-99,"",'Data Entry'!W23)</f>
        <v>40.156844158974501</v>
      </c>
      <c r="X23" s="15">
        <f>'Data Entry'!X23</f>
        <v>2.0587577545317628</v>
      </c>
      <c r="Y23" s="15">
        <f>'Data Entry'!Y23</f>
        <v>1920.2774729309388</v>
      </c>
      <c r="Z23" s="15">
        <f>'Data Entry'!Z23</f>
        <v>1948.0564454400003</v>
      </c>
      <c r="AA23" s="15" t="str">
        <f>IF('Data Entry'!AA23=-99,"",'Data Entry'!AA23)</f>
        <v/>
      </c>
      <c r="AB23" s="15" t="str">
        <f>IF('Data Entry'!AB23=-99,"",'Data Entry'!AB23)</f>
        <v/>
      </c>
      <c r="AC23" s="15">
        <f>'Data Entry'!AC23</f>
        <v>4010.5763133151831</v>
      </c>
    </row>
    <row r="24" spans="1:29" x14ac:dyDescent="0.2">
      <c r="A24" s="10"/>
      <c r="B24" s="10">
        <f>'Data Entry'!B24</f>
        <v>9</v>
      </c>
      <c r="C24" s="10">
        <f>'Data Entry'!C24</f>
        <v>3.4</v>
      </c>
      <c r="D24" s="10">
        <f>'Data Entry'!D24</f>
        <v>10.9</v>
      </c>
      <c r="E24" s="10">
        <f>'Data Entry'!E24</f>
        <v>0</v>
      </c>
      <c r="F24" s="10">
        <f>'Data Entry'!F24</f>
        <v>3.165</v>
      </c>
      <c r="G24" s="10">
        <f>'Data Entry'!G24</f>
        <v>10.200000000000001</v>
      </c>
      <c r="H24" s="10">
        <f>'Data Entry'!H24</f>
        <v>0</v>
      </c>
      <c r="I24" s="10">
        <f>'Data Entry'!I24</f>
        <v>0</v>
      </c>
      <c r="J24" s="10">
        <f>'Data Entry'!J24</f>
        <v>945</v>
      </c>
      <c r="K24" s="10">
        <f>'Data Entry'!K24</f>
        <v>945</v>
      </c>
      <c r="L24">
        <f>'Data Entry'!L24</f>
        <v>0.45246918900284411</v>
      </c>
      <c r="M24">
        <f>'Data Entry'!M24</f>
        <v>0.45246918900284411</v>
      </c>
      <c r="N24" s="13">
        <f>'Data Entry'!N24</f>
        <v>2.2227488151658772</v>
      </c>
      <c r="O24" s="15">
        <f>'Data Entry'!O24</f>
        <v>6.9949514285714285</v>
      </c>
      <c r="P24" s="15">
        <f>'Data Entry'!P24</f>
        <v>244.11450000000005</v>
      </c>
      <c r="Q24" s="15">
        <f>'Data Entry'!Q24</f>
        <v>1.4619869802486729</v>
      </c>
      <c r="R24" s="15">
        <f>'Data Entry'!R24</f>
        <v>-1</v>
      </c>
      <c r="S24" s="15">
        <f>'Data Entry'!S24</f>
        <v>-1</v>
      </c>
      <c r="T24" s="15" t="str">
        <f>IF('Data Entry'!T24=-1,"",'Data Entry'!T24)</f>
        <v/>
      </c>
      <c r="U24" s="15" t="str">
        <f>IF('Data Entry'!U24=-1,"",'Data Entry'!U24)</f>
        <v/>
      </c>
      <c r="V24" s="15">
        <f>IF('Data Entry'!V24=-99,"",'Data Entry'!V24)</f>
        <v>38.835168157627926</v>
      </c>
      <c r="W24" s="15">
        <f>IF('Data Entry'!W24=-99,"",'Data Entry'!W24)</f>
        <v>40.512379455732791</v>
      </c>
      <c r="X24" s="15">
        <f>'Data Entry'!X24</f>
        <v>2.1714732153805612</v>
      </c>
      <c r="Y24" s="15">
        <f>'Data Entry'!Y24</f>
        <v>530.08809823601814</v>
      </c>
      <c r="Z24" s="15">
        <f>'Data Entry'!Z24</f>
        <v>509.84289783000008</v>
      </c>
      <c r="AA24" s="15" t="str">
        <f>IF('Data Entry'!AA24=-99,"",'Data Entry'!AA24)</f>
        <v/>
      </c>
      <c r="AB24" s="15" t="str">
        <f>IF('Data Entry'!AB24=-99,"",'Data Entry'!AB24)</f>
        <v/>
      </c>
      <c r="AC24" s="15">
        <f>'Data Entry'!AC24</f>
        <v>1107.1101966898532</v>
      </c>
    </row>
    <row r="25" spans="1:29" x14ac:dyDescent="0.2">
      <c r="A25" s="10"/>
      <c r="B25" s="10">
        <f>'Data Entry'!B25</f>
        <v>10</v>
      </c>
      <c r="C25" s="10">
        <f>'Data Entry'!C25</f>
        <v>5.5</v>
      </c>
      <c r="D25" s="10">
        <f>'Data Entry'!D25</f>
        <v>11.8</v>
      </c>
      <c r="E25" s="10">
        <f>'Data Entry'!E25</f>
        <v>0</v>
      </c>
      <c r="F25" s="10">
        <f>'Data Entry'!F25</f>
        <v>5.3250000000000002</v>
      </c>
      <c r="G25" s="10">
        <f>'Data Entry'!G25</f>
        <v>11.100000000000001</v>
      </c>
      <c r="H25" s="10">
        <f>'Data Entry'!H25</f>
        <v>0</v>
      </c>
      <c r="I25" s="10">
        <f>'Data Entry'!I25</f>
        <v>0</v>
      </c>
      <c r="J25" s="10">
        <f>'Data Entry'!J25</f>
        <v>1050</v>
      </c>
      <c r="K25" s="10">
        <f>'Data Entry'!K25</f>
        <v>1050</v>
      </c>
      <c r="L25">
        <f>'Data Entry'!L25</f>
        <v>0.5027435433364934</v>
      </c>
      <c r="M25">
        <f>'Data Entry'!M25</f>
        <v>0.5027435433364934</v>
      </c>
      <c r="N25" s="13">
        <f>'Data Entry'!N25</f>
        <v>1.0845070422535212</v>
      </c>
      <c r="O25" s="15">
        <f>'Data Entry'!O25</f>
        <v>10.59188142857143</v>
      </c>
      <c r="P25" s="15">
        <f>'Data Entry'!P25</f>
        <v>200.39250000000007</v>
      </c>
      <c r="Q25" s="15">
        <f>'Data Entry'!Q25</f>
        <v>1.9059619364647933</v>
      </c>
      <c r="R25" s="15">
        <f>'Data Entry'!R25</f>
        <v>5.3912676471428584</v>
      </c>
      <c r="S25" s="15">
        <f>'Data Entry'!S25</f>
        <v>13.469493311712135</v>
      </c>
      <c r="T25" s="15">
        <f>IF('Data Entry'!T25=-1,"",'Data Entry'!T25)</f>
        <v>0.88858315489926387</v>
      </c>
      <c r="U25" s="15">
        <f>IF('Data Entry'!U25=-1,"",'Data Entry'!U25)</f>
        <v>0.53249999999999997</v>
      </c>
      <c r="V25" s="15" t="str">
        <f>IF('Data Entry'!V25=-99,"",'Data Entry'!V25)</f>
        <v/>
      </c>
      <c r="W25" s="15" t="str">
        <f>IF('Data Entry'!W25=-99,"",'Data Entry'!W25)</f>
        <v/>
      </c>
      <c r="X25" s="15">
        <f>'Data Entry'!X25</f>
        <v>2.554441380646209</v>
      </c>
      <c r="Y25" s="15">
        <f>'Data Entry'!Y25</f>
        <v>511.89089437114558</v>
      </c>
      <c r="Z25" s="15">
        <f>'Data Entry'!Z25</f>
        <v>418.52775195000009</v>
      </c>
      <c r="AA25" s="15">
        <f>IF('Data Entry'!AA25=-99,"",'Data Entry'!AA25)</f>
        <v>1855.8414623333085</v>
      </c>
      <c r="AB25" s="15">
        <f>IF('Data Entry'!AB25=-99,"",'Data Entry'!AB25)</f>
        <v>1112.1475499999999</v>
      </c>
      <c r="AC25" s="15">
        <f>'Data Entry'!AC25</f>
        <v>1069.1046085299124</v>
      </c>
    </row>
    <row r="26" spans="1:29" x14ac:dyDescent="0.2">
      <c r="A26" s="10"/>
      <c r="B26" s="10">
        <f>'Data Entry'!B26</f>
        <v>11</v>
      </c>
      <c r="C26" s="10">
        <f>'Data Entry'!C26</f>
        <v>5.7</v>
      </c>
      <c r="D26" s="10">
        <f>'Data Entry'!D26</f>
        <v>12.2</v>
      </c>
      <c r="E26" s="10">
        <f>'Data Entry'!E26</f>
        <v>0</v>
      </c>
      <c r="F26" s="10">
        <f>'Data Entry'!F26</f>
        <v>5.5149999999999997</v>
      </c>
      <c r="G26" s="10">
        <f>'Data Entry'!G26</f>
        <v>11.5</v>
      </c>
      <c r="H26" s="10">
        <f>'Data Entry'!H26</f>
        <v>0</v>
      </c>
      <c r="I26" s="10">
        <f>'Data Entry'!I26</f>
        <v>0</v>
      </c>
      <c r="J26" s="10">
        <f>'Data Entry'!J26</f>
        <v>1155</v>
      </c>
      <c r="K26" s="10">
        <f>'Data Entry'!K26</f>
        <v>1155</v>
      </c>
      <c r="L26">
        <f>'Data Entry'!L26</f>
        <v>0.55301789767014276</v>
      </c>
      <c r="M26">
        <f>'Data Entry'!M26</f>
        <v>0.55301789767014276</v>
      </c>
      <c r="N26" s="13">
        <f>'Data Entry'!N26</f>
        <v>1.0852221214868543</v>
      </c>
      <c r="O26" s="15">
        <f>'Data Entry'!O26</f>
        <v>9.9725524675324682</v>
      </c>
      <c r="P26" s="15">
        <f>'Data Entry'!P26</f>
        <v>207.67950000000002</v>
      </c>
      <c r="Q26" s="15">
        <f>'Data Entry'!Q26</f>
        <v>1.8359932653558957</v>
      </c>
      <c r="R26" s="15">
        <f>'Data Entry'!R26</f>
        <v>5.0760292059740255</v>
      </c>
      <c r="S26" s="15">
        <f>'Data Entry'!S26</f>
        <v>12.261146495846733</v>
      </c>
      <c r="T26" s="15">
        <f>IF('Data Entry'!T26=-1,"",'Data Entry'!T26)</f>
        <v>0.90653021837683345</v>
      </c>
      <c r="U26" s="15">
        <f>IF('Data Entry'!U26=-1,"",'Data Entry'!U26)</f>
        <v>0.55149999999999999</v>
      </c>
      <c r="V26" s="15" t="str">
        <f>IF('Data Entry'!V26=-99,"",'Data Entry'!V26)</f>
        <v/>
      </c>
      <c r="W26" s="15" t="str">
        <f>IF('Data Entry'!W26=-99,"",'Data Entry'!W26)</f>
        <v/>
      </c>
      <c r="X26" s="15">
        <f>'Data Entry'!X26</f>
        <v>2.4972698178241703</v>
      </c>
      <c r="Y26" s="15">
        <f>'Data Entry'!Y26</f>
        <v>518.6317471308148</v>
      </c>
      <c r="Z26" s="15">
        <f>'Data Entry'!Z26</f>
        <v>433.74694293000005</v>
      </c>
      <c r="AA26" s="15">
        <f>IF('Data Entry'!AA26=-99,"",'Data Entry'!AA26)</f>
        <v>1893.3246222887517</v>
      </c>
      <c r="AB26" s="15">
        <f>IF('Data Entry'!AB26=-99,"",'Data Entry'!AB26)</f>
        <v>1151.82981</v>
      </c>
      <c r="AC26" s="15">
        <f>'Data Entry'!AC26</f>
        <v>1083.1831491525918</v>
      </c>
    </row>
    <row r="27" spans="1:29" x14ac:dyDescent="0.2">
      <c r="A27" s="10"/>
      <c r="B27" s="10">
        <f>'Data Entry'!B27</f>
        <v>12</v>
      </c>
      <c r="C27" s="10">
        <f>'Data Entry'!C27</f>
        <v>4.8</v>
      </c>
      <c r="D27" s="10">
        <f>'Data Entry'!D27</f>
        <v>12.5</v>
      </c>
      <c r="E27" s="10">
        <f>'Data Entry'!E27</f>
        <v>0</v>
      </c>
      <c r="F27" s="10">
        <f>'Data Entry'!F27</f>
        <v>4.5549999999999997</v>
      </c>
      <c r="G27" s="10">
        <f>'Data Entry'!G27</f>
        <v>11.8</v>
      </c>
      <c r="H27" s="10">
        <f>'Data Entry'!H27</f>
        <v>0</v>
      </c>
      <c r="I27" s="10">
        <f>'Data Entry'!I27</f>
        <v>0</v>
      </c>
      <c r="J27" s="10">
        <f>'Data Entry'!J27</f>
        <v>1260</v>
      </c>
      <c r="K27" s="10">
        <f>'Data Entry'!K27</f>
        <v>1260</v>
      </c>
      <c r="L27">
        <f>'Data Entry'!L27</f>
        <v>0.60329225200379211</v>
      </c>
      <c r="M27">
        <f>'Data Entry'!M27</f>
        <v>0.60329225200379211</v>
      </c>
      <c r="N27" s="13">
        <f>'Data Entry'!N27</f>
        <v>1.5905598243688257</v>
      </c>
      <c r="O27" s="15">
        <f>'Data Entry'!O27</f>
        <v>7.5502378571428572</v>
      </c>
      <c r="P27" s="15">
        <f>'Data Entry'!P27</f>
        <v>251.40150000000006</v>
      </c>
      <c r="Q27" s="15">
        <f>'Data Entry'!Q27</f>
        <v>1.5373645698553648</v>
      </c>
      <c r="R27" s="15">
        <f>'Data Entry'!R27</f>
        <v>-1</v>
      </c>
      <c r="S27" s="15">
        <f>'Data Entry'!S27</f>
        <v>-1</v>
      </c>
      <c r="T27" s="15" t="str">
        <f>IF('Data Entry'!T27=-1,"",'Data Entry'!T27)</f>
        <v/>
      </c>
      <c r="U27" s="15" t="str">
        <f>IF('Data Entry'!U27=-1,"",'Data Entry'!U27)</f>
        <v/>
      </c>
      <c r="V27" s="15">
        <f>IF('Data Entry'!V27=-99,"",'Data Entry'!V27)</f>
        <v>39.199514014174241</v>
      </c>
      <c r="W27" s="15">
        <f>IF('Data Entry'!W27=-99,"",'Data Entry'!W27)</f>
        <v>40.689038426374715</v>
      </c>
      <c r="X27" s="15">
        <f>'Data Entry'!X27</f>
        <v>2.23012018916272</v>
      </c>
      <c r="Y27" s="15">
        <f>'Data Entry'!Y27</f>
        <v>560.65556073579171</v>
      </c>
      <c r="Z27" s="15">
        <f>'Data Entry'!Z27</f>
        <v>525.06208881000009</v>
      </c>
      <c r="AA27" s="15" t="str">
        <f>IF('Data Entry'!AA27=-99,"",'Data Entry'!AA27)</f>
        <v/>
      </c>
      <c r="AB27" s="15" t="str">
        <f>IF('Data Entry'!AB27=-99,"",'Data Entry'!AB27)</f>
        <v/>
      </c>
      <c r="AC27" s="15">
        <f>'Data Entry'!AC27</f>
        <v>1170.9515648191305</v>
      </c>
    </row>
    <row r="28" spans="1:29" x14ac:dyDescent="0.2">
      <c r="A28" s="10"/>
      <c r="B28" s="10">
        <f>'Data Entry'!B28</f>
        <v>13</v>
      </c>
      <c r="C28" s="10">
        <f>'Data Entry'!C28</f>
        <v>5.2</v>
      </c>
      <c r="D28" s="10">
        <f>'Data Entry'!D28</f>
        <v>11.4</v>
      </c>
      <c r="E28" s="10">
        <f>'Data Entry'!E28</f>
        <v>0</v>
      </c>
      <c r="F28" s="10">
        <f>'Data Entry'!F28</f>
        <v>5.03</v>
      </c>
      <c r="G28" s="10">
        <f>'Data Entry'!G28</f>
        <v>10.700000000000001</v>
      </c>
      <c r="H28" s="10">
        <f>'Data Entry'!H28</f>
        <v>0</v>
      </c>
      <c r="I28" s="10">
        <f>'Data Entry'!I28</f>
        <v>0</v>
      </c>
      <c r="J28" s="10">
        <f>'Data Entry'!J28</f>
        <v>1365</v>
      </c>
      <c r="K28" s="10">
        <f>'Data Entry'!K28</f>
        <v>1365</v>
      </c>
      <c r="L28">
        <f>'Data Entry'!L28</f>
        <v>0.65356660633744146</v>
      </c>
      <c r="M28">
        <f>'Data Entry'!M28</f>
        <v>0.65356660633744146</v>
      </c>
      <c r="N28" s="13">
        <f>'Data Entry'!N28</f>
        <v>1.1272365805168987</v>
      </c>
      <c r="O28" s="15">
        <f>'Data Entry'!O28</f>
        <v>7.6962316483516489</v>
      </c>
      <c r="P28" s="15">
        <f>'Data Entry'!P28</f>
        <v>196.74900000000005</v>
      </c>
      <c r="Q28" s="15">
        <f>'Data Entry'!Q28</f>
        <v>1.5566905224135037</v>
      </c>
      <c r="R28" s="15">
        <f>'Data Entry'!R28</f>
        <v>3.9173819090109889</v>
      </c>
      <c r="S28" s="15">
        <f>'Data Entry'!S28</f>
        <v>8.1844046070280516</v>
      </c>
      <c r="T28" s="15">
        <f>IF('Data Entry'!T28=-1,"",'Data Entry'!T28)</f>
        <v>0.77494825389088073</v>
      </c>
      <c r="U28" s="15">
        <f>IF('Data Entry'!U28=-1,"",'Data Entry'!U28)</f>
        <v>0.503</v>
      </c>
      <c r="V28" s="15" t="str">
        <f>IF('Data Entry'!V28=-99,"",'Data Entry'!V28)</f>
        <v/>
      </c>
      <c r="W28" s="15" t="str">
        <f>IF('Data Entry'!W28=-99,"",'Data Entry'!W28)</f>
        <v/>
      </c>
      <c r="X28" s="15">
        <f>'Data Entry'!X28</f>
        <v>2.240610138621641</v>
      </c>
      <c r="Y28" s="15">
        <f>'Data Entry'!Y28</f>
        <v>440.83780416366938</v>
      </c>
      <c r="Z28" s="15">
        <f>'Data Entry'!Z28</f>
        <v>410.91815646000009</v>
      </c>
      <c r="AA28" s="15">
        <f>IF('Data Entry'!AA28=-99,"",'Data Entry'!AA28)</f>
        <v>1618.5104261812601</v>
      </c>
      <c r="AB28" s="15">
        <f>IF('Data Entry'!AB28=-99,"",'Data Entry'!AB28)</f>
        <v>1050.5356199999999</v>
      </c>
      <c r="AC28" s="15">
        <f>'Data Entry'!AC28</f>
        <v>920.70738750799001</v>
      </c>
    </row>
    <row r="29" spans="1:29" x14ac:dyDescent="0.2">
      <c r="A29" s="10"/>
      <c r="B29" s="10">
        <f>'Data Entry'!B29</f>
        <v>14</v>
      </c>
      <c r="C29" s="10">
        <f>'Data Entry'!C29</f>
        <v>4.4000000000000004</v>
      </c>
      <c r="D29" s="10">
        <f>'Data Entry'!D29</f>
        <v>10.7</v>
      </c>
      <c r="E29" s="10">
        <f>'Data Entry'!E29</f>
        <v>0</v>
      </c>
      <c r="F29" s="10">
        <f>'Data Entry'!F29</f>
        <v>4.2250000000000005</v>
      </c>
      <c r="G29" s="10">
        <f>'Data Entry'!G29</f>
        <v>10</v>
      </c>
      <c r="H29" s="10">
        <f>'Data Entry'!H29</f>
        <v>62.4</v>
      </c>
      <c r="I29" s="10">
        <f>'Data Entry'!I29</f>
        <v>2.9877330575425895E-2</v>
      </c>
      <c r="J29" s="10">
        <f>'Data Entry'!J29</f>
        <v>1470</v>
      </c>
      <c r="K29" s="10">
        <f>'Data Entry'!K29</f>
        <v>1407.6</v>
      </c>
      <c r="L29">
        <f>'Data Entry'!L29</f>
        <v>0.70384096067109081</v>
      </c>
      <c r="M29">
        <f>'Data Entry'!M29</f>
        <v>0.67396363009566485</v>
      </c>
      <c r="N29" s="13">
        <f>'Data Entry'!N29</f>
        <v>1.3765986015355611</v>
      </c>
      <c r="O29" s="15">
        <f>'Data Entry'!O29</f>
        <v>6.2245534953111701</v>
      </c>
      <c r="P29" s="15">
        <f>'Data Entry'!P29</f>
        <v>200.39249999999998</v>
      </c>
      <c r="Q29" s="15">
        <f>'Data Entry'!Q29</f>
        <v>1.3519467421505111</v>
      </c>
      <c r="R29" s="15">
        <f>'Data Entry'!R29</f>
        <v>-1</v>
      </c>
      <c r="S29" s="15">
        <f>'Data Entry'!S29</f>
        <v>-1</v>
      </c>
      <c r="T29" s="15" t="str">
        <f>IF('Data Entry'!T29=-1,"",'Data Entry'!T29)</f>
        <v/>
      </c>
      <c r="U29" s="15" t="str">
        <f>IF('Data Entry'!U29=-1,"",'Data Entry'!U29)</f>
        <v/>
      </c>
      <c r="V29" s="15">
        <f>IF('Data Entry'!V29=-99,"",'Data Entry'!V29)</f>
        <v>38.269703311995912</v>
      </c>
      <c r="W29" s="15">
        <f>IF('Data Entry'!W29=-99,"",'Data Entry'!W29)</f>
        <v>40.237824765717548</v>
      </c>
      <c r="X29" s="15">
        <f>'Data Entry'!X29</f>
        <v>2.0380796529452261</v>
      </c>
      <c r="Y29" s="15">
        <f>'Data Entry'!Y29</f>
        <v>408.41587685282616</v>
      </c>
      <c r="Z29" s="15">
        <f>'Data Entry'!Z29</f>
        <v>418.52775194999992</v>
      </c>
      <c r="AA29" s="15" t="str">
        <f>IF('Data Entry'!AA29=-99,"",'Data Entry'!AA29)</f>
        <v/>
      </c>
      <c r="AB29" s="15" t="str">
        <f>IF('Data Entry'!AB29=-99,"",'Data Entry'!AB29)</f>
        <v/>
      </c>
      <c r="AC29" s="15">
        <f>'Data Entry'!AC29</f>
        <v>852.99289544220153</v>
      </c>
    </row>
    <row r="30" spans="1:29" x14ac:dyDescent="0.2">
      <c r="B30" s="10">
        <f>'Data Entry'!B30</f>
        <v>15</v>
      </c>
      <c r="C30" s="10">
        <f>'Data Entry'!C30</f>
        <v>2.2999999999999998</v>
      </c>
      <c r="D30" s="10">
        <f>'Data Entry'!D30</f>
        <v>11.8</v>
      </c>
      <c r="E30" s="10">
        <f>'Data Entry'!E30</f>
        <v>0</v>
      </c>
      <c r="F30" s="10">
        <f>'Data Entry'!F30</f>
        <v>1.9649999999999999</v>
      </c>
      <c r="G30" s="10">
        <f>'Data Entry'!G30</f>
        <v>11.100000000000001</v>
      </c>
      <c r="H30" s="10">
        <f>'Data Entry'!H30</f>
        <v>124.8</v>
      </c>
      <c r="I30" s="10">
        <f>'Data Entry'!I30</f>
        <v>5.975466115085179E-2</v>
      </c>
      <c r="J30" s="10">
        <f>'Data Entry'!J30</f>
        <v>1575</v>
      </c>
      <c r="K30" s="10">
        <f>'Data Entry'!K30</f>
        <v>1450.2</v>
      </c>
      <c r="L30">
        <f>'Data Entry'!L30</f>
        <v>0.75411531500474016</v>
      </c>
      <c r="M30">
        <f>'Data Entry'!M30</f>
        <v>0.69436065385388834</v>
      </c>
      <c r="N30" s="13">
        <f>'Data Entry'!N30</f>
        <v>4.7946581018893575</v>
      </c>
      <c r="O30" s="15">
        <f>'Data Entry'!O30</f>
        <v>2.7438843607778236</v>
      </c>
      <c r="P30" s="15">
        <f>'Data Entry'!P30</f>
        <v>316.98450000000008</v>
      </c>
      <c r="Q30" s="15">
        <f>'Data Entry'!Q30</f>
        <v>0.72821700541685319</v>
      </c>
      <c r="R30" s="15">
        <f>'Data Entry'!R30</f>
        <v>-1</v>
      </c>
      <c r="S30" s="15">
        <f>'Data Entry'!S30</f>
        <v>-1</v>
      </c>
      <c r="T30" s="15" t="str">
        <f>IF('Data Entry'!T30=-1,"",'Data Entry'!T30)</f>
        <v/>
      </c>
      <c r="U30" s="15" t="str">
        <f>IF('Data Entry'!U30=-1,"",'Data Entry'!U30)</f>
        <v/>
      </c>
      <c r="V30" s="15">
        <f>IF('Data Entry'!V30=-99,"",'Data Entry'!V30)</f>
        <v>33.996595128971983</v>
      </c>
      <c r="W30" s="15">
        <f>IF('Data Entry'!W30=-99,"",'Data Entry'!W30)</f>
        <v>38.043164433614692</v>
      </c>
      <c r="X30" s="15">
        <f>'Data Entry'!X30</f>
        <v>1.3767316087236967</v>
      </c>
      <c r="Y30" s="15">
        <f>'Data Entry'!Y30</f>
        <v>436.40258062547673</v>
      </c>
      <c r="Z30" s="15">
        <f>'Data Entry'!Z30</f>
        <v>662.03480763000016</v>
      </c>
      <c r="AA30" s="15" t="str">
        <f>IF('Data Entry'!AA30=-99,"",'Data Entry'!AA30)</f>
        <v/>
      </c>
      <c r="AB30" s="15" t="str">
        <f>IF('Data Entry'!AB30=-99,"",'Data Entry'!AB30)</f>
        <v/>
      </c>
      <c r="AC30" s="15">
        <f>'Data Entry'!AC30</f>
        <v>911.44424573953313</v>
      </c>
    </row>
    <row r="31" spans="1:29" x14ac:dyDescent="0.2">
      <c r="B31" s="10">
        <f>'Data Entry'!B31</f>
        <v>16</v>
      </c>
      <c r="C31" s="10">
        <f>'Data Entry'!C31</f>
        <v>3</v>
      </c>
      <c r="D31" s="10">
        <f>'Data Entry'!D31</f>
        <v>15.1</v>
      </c>
      <c r="E31" s="10">
        <f>'Data Entry'!E31</f>
        <v>0</v>
      </c>
      <c r="F31" s="10">
        <f>'Data Entry'!F31</f>
        <v>2.5350000000000001</v>
      </c>
      <c r="G31" s="10">
        <f>'Data Entry'!G31</f>
        <v>14.4</v>
      </c>
      <c r="H31" s="10">
        <f>'Data Entry'!H31</f>
        <v>187.2</v>
      </c>
      <c r="I31" s="10">
        <f>'Data Entry'!I31</f>
        <v>8.9631991726277685E-2</v>
      </c>
      <c r="J31" s="10">
        <f>'Data Entry'!J31</f>
        <v>1680</v>
      </c>
      <c r="K31" s="10">
        <f>'Data Entry'!K31</f>
        <v>1492.8</v>
      </c>
      <c r="L31">
        <f>'Data Entry'!L31</f>
        <v>0.80438966933838951</v>
      </c>
      <c r="M31">
        <f>'Data Entry'!M31</f>
        <v>0.71475767761211184</v>
      </c>
      <c r="N31" s="13">
        <f>'Data Entry'!N31</f>
        <v>4.8520304346240106</v>
      </c>
      <c r="O31" s="15">
        <f>'Data Entry'!O31</f>
        <v>3.421254622186495</v>
      </c>
      <c r="P31" s="15">
        <f>'Data Entry'!P31</f>
        <v>411.71550000000002</v>
      </c>
      <c r="Q31" s="15">
        <f>'Data Entry'!Q31</f>
        <v>0.87334429201727126</v>
      </c>
      <c r="R31" s="15">
        <f>'Data Entry'!R31</f>
        <v>-1</v>
      </c>
      <c r="S31" s="15">
        <f>'Data Entry'!S31</f>
        <v>-1</v>
      </c>
      <c r="T31" s="15" t="str">
        <f>IF('Data Entry'!T31=-1,"",'Data Entry'!T31)</f>
        <v/>
      </c>
      <c r="U31" s="15" t="str">
        <f>IF('Data Entry'!U31=-1,"",'Data Entry'!U31)</f>
        <v/>
      </c>
      <c r="V31" s="15">
        <f>IF('Data Entry'!V31=-99,"",'Data Entry'!V31)</f>
        <v>35.199863317597924</v>
      </c>
      <c r="W31" s="15">
        <f>IF('Data Entry'!W31=-99,"",'Data Entry'!W31)</f>
        <v>38.698362798764371</v>
      </c>
      <c r="X31" s="15">
        <f>'Data Entry'!X31</f>
        <v>1.5683707943189955</v>
      </c>
      <c r="Y31" s="15">
        <f>'Data Entry'!Y31</f>
        <v>645.72256576844245</v>
      </c>
      <c r="Z31" s="15">
        <f>'Data Entry'!Z31</f>
        <v>859.88429037000003</v>
      </c>
      <c r="AA31" s="15" t="str">
        <f>IF('Data Entry'!AA31=-99,"",'Data Entry'!AA31)</f>
        <v/>
      </c>
      <c r="AB31" s="15" t="str">
        <f>IF('Data Entry'!AB31=-99,"",'Data Entry'!AB31)</f>
        <v/>
      </c>
      <c r="AC31" s="15">
        <f>'Data Entry'!AC31</f>
        <v>1348.6174075100228</v>
      </c>
    </row>
    <row r="32" spans="1:29" x14ac:dyDescent="0.2">
      <c r="B32" s="10">
        <f>'Data Entry'!B32</f>
        <v>17</v>
      </c>
      <c r="C32" s="10">
        <f>'Data Entry'!C32</f>
        <v>6.1</v>
      </c>
      <c r="D32" s="10">
        <f>'Data Entry'!D32</f>
        <v>12.4</v>
      </c>
      <c r="E32" s="10">
        <f>'Data Entry'!E32</f>
        <v>0</v>
      </c>
      <c r="F32" s="10">
        <f>'Data Entry'!F32</f>
        <v>5.9249999999999998</v>
      </c>
      <c r="G32" s="10">
        <f>'Data Entry'!G32</f>
        <v>11.700000000000001</v>
      </c>
      <c r="H32" s="10">
        <f>'Data Entry'!H32</f>
        <v>249.6</v>
      </c>
      <c r="I32" s="10">
        <f>'Data Entry'!I32</f>
        <v>0.11950932230170358</v>
      </c>
      <c r="J32" s="10">
        <f>'Data Entry'!J32</f>
        <v>1785</v>
      </c>
      <c r="K32" s="10">
        <f>'Data Entry'!K32</f>
        <v>1535.4</v>
      </c>
      <c r="L32">
        <f>'Data Entry'!L32</f>
        <v>0.85466402367203886</v>
      </c>
      <c r="M32">
        <f>'Data Entry'!M32</f>
        <v>0.73515470137033534</v>
      </c>
      <c r="N32" s="13">
        <f>'Data Entry'!N32</f>
        <v>0.99474795854630782</v>
      </c>
      <c r="O32" s="15">
        <f>'Data Entry'!O32</f>
        <v>7.8969646346228988</v>
      </c>
      <c r="P32" s="15">
        <f>'Data Entry'!P32</f>
        <v>200.39250000000007</v>
      </c>
      <c r="Q32" s="15">
        <f>'Data Entry'!Q32</f>
        <v>1.5829480426936815</v>
      </c>
      <c r="R32" s="15">
        <f>'Data Entry'!R32</f>
        <v>4.0195549990230557</v>
      </c>
      <c r="S32" s="15">
        <f>'Data Entry'!S32</f>
        <v>8.5198335078585057</v>
      </c>
      <c r="T32" s="15">
        <f>IF('Data Entry'!T32=-1,"",'Data Entry'!T32)</f>
        <v>0.90020032735800692</v>
      </c>
      <c r="U32" s="15">
        <f>IF('Data Entry'!U32=-1,"",'Data Entry'!U32)</f>
        <v>0.58054906776982962</v>
      </c>
      <c r="V32" s="15" t="str">
        <f>IF('Data Entry'!V32=-99,"",'Data Entry'!V32)</f>
        <v/>
      </c>
      <c r="W32" s="15" t="str">
        <f>IF('Data Entry'!W32=-99,"",'Data Entry'!W32)</f>
        <v/>
      </c>
      <c r="X32" s="15">
        <f>'Data Entry'!X32</f>
        <v>2.2640776626196897</v>
      </c>
      <c r="Y32" s="15">
        <f>'Data Entry'!Y32</f>
        <v>453.7041830065163</v>
      </c>
      <c r="Z32" s="15">
        <f>'Data Entry'!Z32</f>
        <v>418.52775195000009</v>
      </c>
      <c r="AA32" s="15">
        <f>IF('Data Entry'!AA32=-99,"",'Data Entry'!AA32)</f>
        <v>1880.1043917002917</v>
      </c>
      <c r="AB32" s="15">
        <f>IF('Data Entry'!AB32=-99,"",'Data Entry'!AB32)</f>
        <v>1212.4999499999999</v>
      </c>
      <c r="AC32" s="15">
        <f>'Data Entry'!AC32</f>
        <v>947.57933437642953</v>
      </c>
    </row>
    <row r="33" spans="2:29" x14ac:dyDescent="0.2">
      <c r="B33" s="10">
        <f>'Data Entry'!B33</f>
        <v>18</v>
      </c>
      <c r="C33" s="10">
        <f>'Data Entry'!C33</f>
        <v>5.5</v>
      </c>
      <c r="D33" s="10">
        <f>'Data Entry'!D33</f>
        <v>11.5</v>
      </c>
      <c r="E33" s="10">
        <f>'Data Entry'!E33</f>
        <v>0</v>
      </c>
      <c r="F33" s="10">
        <f>'Data Entry'!F33</f>
        <v>5.34</v>
      </c>
      <c r="G33" s="10">
        <f>'Data Entry'!G33</f>
        <v>10.8</v>
      </c>
      <c r="H33" s="10">
        <f>'Data Entry'!H33</f>
        <v>312</v>
      </c>
      <c r="I33" s="10">
        <f>'Data Entry'!I33</f>
        <v>0.14938665287712949</v>
      </c>
      <c r="J33" s="10">
        <f>'Data Entry'!J33</f>
        <v>1890</v>
      </c>
      <c r="K33" s="10">
        <f>'Data Entry'!K33</f>
        <v>1578</v>
      </c>
      <c r="L33">
        <f>'Data Entry'!L33</f>
        <v>0.90493837800568822</v>
      </c>
      <c r="M33">
        <f>'Data Entry'!M33</f>
        <v>0.75555172512855873</v>
      </c>
      <c r="N33" s="13">
        <f>'Data Entry'!N33</f>
        <v>1.0518988094203647</v>
      </c>
      <c r="O33" s="15">
        <f>'Data Entry'!O33</f>
        <v>6.8699642585551324</v>
      </c>
      <c r="P33" s="15">
        <f>'Data Entry'!P33</f>
        <v>189.46200000000005</v>
      </c>
      <c r="Q33" s="15">
        <f>'Data Entry'!Q33</f>
        <v>1.4445875536962198</v>
      </c>
      <c r="R33" s="15">
        <f>'Data Entry'!R33</f>
        <v>3.4968118076045624</v>
      </c>
      <c r="S33" s="15">
        <f>'Data Entry'!S33</f>
        <v>6.8555482509267023</v>
      </c>
      <c r="T33" s="15">
        <f>IF('Data Entry'!T33=-1,"",'Data Entry'!T33)</f>
        <v>0.77730683185051164</v>
      </c>
      <c r="U33" s="15">
        <f>IF('Data Entry'!U33=-1,"",'Data Entry'!U33)</f>
        <v>0.51906133471228699</v>
      </c>
      <c r="V33" s="15" t="str">
        <f>IF('Data Entry'!V33=-99,"",'Data Entry'!V33)</f>
        <v/>
      </c>
      <c r="W33" s="15" t="str">
        <f>IF('Data Entry'!W33=-99,"",'Data Entry'!W33)</f>
        <v/>
      </c>
      <c r="X33" s="15">
        <f>'Data Entry'!X33</f>
        <v>2.1262645787989434</v>
      </c>
      <c r="Y33" s="15">
        <f>'Data Entry'!Y33</f>
        <v>402.84633962840553</v>
      </c>
      <c r="Z33" s="15">
        <f>'Data Entry'!Z33</f>
        <v>395.69896548000008</v>
      </c>
      <c r="AA33" s="15">
        <f>IF('Data Entry'!AA33=-99,"",'Data Entry'!AA33)</f>
        <v>1623.4364105930676</v>
      </c>
      <c r="AB33" s="15">
        <f>IF('Data Entry'!AB33=-99,"",'Data Entry'!AB33)</f>
        <v>1084.0803599999999</v>
      </c>
      <c r="AC33" s="15">
        <f>'Data Entry'!AC33</f>
        <v>841.36069416751002</v>
      </c>
    </row>
    <row r="34" spans="2:29" x14ac:dyDescent="0.2">
      <c r="B34" s="10">
        <f>'Data Entry'!B34</f>
        <v>19</v>
      </c>
      <c r="C34" s="10">
        <f>'Data Entry'!C34</f>
        <v>5.3</v>
      </c>
      <c r="D34" s="10">
        <f>'Data Entry'!D34</f>
        <v>9.1</v>
      </c>
      <c r="E34" s="10">
        <f>'Data Entry'!E34</f>
        <v>0</v>
      </c>
      <c r="F34" s="10">
        <f>'Data Entry'!F34</f>
        <v>5.25</v>
      </c>
      <c r="G34" s="10">
        <f>'Data Entry'!G34</f>
        <v>8.4</v>
      </c>
      <c r="H34" s="10">
        <f>'Data Entry'!H34</f>
        <v>374.4</v>
      </c>
      <c r="I34" s="10">
        <f>'Data Entry'!I34</f>
        <v>0.17926398345255537</v>
      </c>
      <c r="J34" s="10">
        <f>'Data Entry'!J34</f>
        <v>1995</v>
      </c>
      <c r="K34" s="10">
        <f>'Data Entry'!K34</f>
        <v>1620.6</v>
      </c>
      <c r="L34">
        <f>'Data Entry'!L34</f>
        <v>0.95521273233933757</v>
      </c>
      <c r="M34">
        <f>'Data Entry'!M34</f>
        <v>0.77594874888678211</v>
      </c>
      <c r="N34" s="13">
        <f>'Data Entry'!N34</f>
        <v>0.62121159329149378</v>
      </c>
      <c r="O34" s="15">
        <f>'Data Entry'!O34</f>
        <v>6.5348852276934473</v>
      </c>
      <c r="P34" s="15">
        <f>'Data Entry'!P34</f>
        <v>109.30500000000002</v>
      </c>
      <c r="Q34" s="15">
        <f>'Data Entry'!Q34</f>
        <v>1.3970960447002154</v>
      </c>
      <c r="R34" s="15">
        <f>'Data Entry'!R34</f>
        <v>3.326256580895965</v>
      </c>
      <c r="S34" s="15">
        <f>'Data Entry'!S34</f>
        <v>6.341097506180069</v>
      </c>
      <c r="T34" s="15">
        <f>IF('Data Entry'!T34=-1,"",'Data Entry'!T34)</f>
        <v>0.74992128275022052</v>
      </c>
      <c r="U34" s="15">
        <f>IF('Data Entry'!U34=-1,"",'Data Entry'!U34)</f>
        <v>0.50707360165474447</v>
      </c>
      <c r="V34" s="15" t="str">
        <f>IF('Data Entry'!V34=-99,"",'Data Entry'!V34)</f>
        <v/>
      </c>
      <c r="W34" s="15" t="str">
        <f>IF('Data Entry'!W34=-99,"",'Data Entry'!W34)</f>
        <v/>
      </c>
      <c r="X34" s="15">
        <f>'Data Entry'!X34</f>
        <v>2.064549460702791</v>
      </c>
      <c r="Y34" s="15">
        <f>'Data Entry'!Y34</f>
        <v>225.6655788021186</v>
      </c>
      <c r="Z34" s="15">
        <f>'Data Entry'!Z34</f>
        <v>228.28786470000003</v>
      </c>
      <c r="AA34" s="15">
        <f>IF('Data Entry'!AA34=-99,"",'Data Entry'!AA34)</f>
        <v>1566.2405958751456</v>
      </c>
      <c r="AB34" s="15">
        <f>IF('Data Entry'!AB34=-99,"",'Data Entry'!AB34)</f>
        <v>1059.0435</v>
      </c>
      <c r="AC34" s="15">
        <f>'Data Entry'!AC34</f>
        <v>471.31158795137679</v>
      </c>
    </row>
    <row r="35" spans="2:29" x14ac:dyDescent="0.2">
      <c r="B35" s="10">
        <f>'Data Entry'!B35</f>
        <v>20</v>
      </c>
      <c r="C35" s="10">
        <f>'Data Entry'!C35</f>
        <v>3.2</v>
      </c>
      <c r="D35" s="10">
        <f>'Data Entry'!D35</f>
        <v>7.9</v>
      </c>
      <c r="E35" s="10">
        <f>'Data Entry'!E35</f>
        <v>0</v>
      </c>
      <c r="F35" s="10">
        <f>'Data Entry'!F35</f>
        <v>3.1050000000000004</v>
      </c>
      <c r="G35" s="10">
        <f>'Data Entry'!G35</f>
        <v>7.2</v>
      </c>
      <c r="H35" s="10">
        <f>'Data Entry'!H35</f>
        <v>436.8</v>
      </c>
      <c r="I35" s="10">
        <f>'Data Entry'!I35</f>
        <v>0.20914131402798128</v>
      </c>
      <c r="J35" s="10">
        <f>'Data Entry'!J35</f>
        <v>2100</v>
      </c>
      <c r="K35" s="10">
        <f>'Data Entry'!K35</f>
        <v>1663.2</v>
      </c>
      <c r="L35">
        <f>'Data Entry'!L35</f>
        <v>1.0054870866729868</v>
      </c>
      <c r="M35">
        <f>'Data Entry'!M35</f>
        <v>0.79634577264500561</v>
      </c>
      <c r="N35" s="13">
        <f>'Data Entry'!N35</f>
        <v>1.4140883392676595</v>
      </c>
      <c r="O35" s="15">
        <f>'Data Entry'!O35</f>
        <v>3.6364338023088028</v>
      </c>
      <c r="P35" s="15">
        <f>'Data Entry'!P35</f>
        <v>142.09649999999999</v>
      </c>
      <c r="Q35" s="15">
        <f>'Data Entry'!Q35</f>
        <v>0.91619367537946583</v>
      </c>
      <c r="R35" s="15">
        <f>'Data Entry'!R35</f>
        <v>-1</v>
      </c>
      <c r="S35" s="15">
        <f>'Data Entry'!S35</f>
        <v>-1</v>
      </c>
      <c r="T35" s="15" t="str">
        <f>IF('Data Entry'!T35=-1,"",'Data Entry'!T35)</f>
        <v/>
      </c>
      <c r="U35" s="15" t="str">
        <f>IF('Data Entry'!U35=-1,"",'Data Entry'!U35)</f>
        <v/>
      </c>
      <c r="V35" s="15">
        <f>IF('Data Entry'!V35=-99,"",'Data Entry'!V35)</f>
        <v>35.525714844308425</v>
      </c>
      <c r="W35" s="15">
        <f>IF('Data Entry'!W35=-99,"",'Data Entry'!W35)</f>
        <v>38.86885549872369</v>
      </c>
      <c r="X35" s="15">
        <f>'Data Entry'!X35</f>
        <v>1.5168419393091825</v>
      </c>
      <c r="Y35" s="15">
        <f>'Data Entry'!Y35</f>
        <v>215.53793062904725</v>
      </c>
      <c r="Z35" s="15">
        <f>'Data Entry'!Z35</f>
        <v>296.77422410999998</v>
      </c>
      <c r="AA35" s="15" t="str">
        <f>IF('Data Entry'!AA35=-99,"",'Data Entry'!AA35)</f>
        <v/>
      </c>
      <c r="AB35" s="15" t="str">
        <f>IF('Data Entry'!AB35=-99,"",'Data Entry'!AB35)</f>
        <v/>
      </c>
      <c r="AC35" s="15">
        <f>'Data Entry'!AC35</f>
        <v>450.1595896359903</v>
      </c>
    </row>
    <row r="36" spans="2:29" x14ac:dyDescent="0.2">
      <c r="B36" s="10">
        <f>'Data Entry'!B36</f>
        <v>21</v>
      </c>
      <c r="C36" s="10">
        <f>'Data Entry'!C36</f>
        <v>2.9</v>
      </c>
      <c r="D36" s="10">
        <f>'Data Entry'!D36</f>
        <v>9.8000000000000007</v>
      </c>
      <c r="E36" s="10">
        <f>'Data Entry'!E36</f>
        <v>0</v>
      </c>
      <c r="F36" s="10">
        <f>'Data Entry'!F36</f>
        <v>2.6950000000000003</v>
      </c>
      <c r="G36" s="10">
        <f>'Data Entry'!G36</f>
        <v>9.1000000000000014</v>
      </c>
      <c r="H36" s="10">
        <f>'Data Entry'!H36</f>
        <v>499.2</v>
      </c>
      <c r="I36" s="10">
        <f>'Data Entry'!I36</f>
        <v>0.23901864460340716</v>
      </c>
      <c r="J36" s="10">
        <f>'Data Entry'!J36</f>
        <v>2205</v>
      </c>
      <c r="K36" s="10">
        <f>'Data Entry'!K36</f>
        <v>1705.8</v>
      </c>
      <c r="L36">
        <f>'Data Entry'!L36</f>
        <v>1.0557614410066363</v>
      </c>
      <c r="M36">
        <f>'Data Entry'!M36</f>
        <v>0.816742796403229</v>
      </c>
      <c r="N36" s="13">
        <f>'Data Entry'!N36</f>
        <v>2.6079188206889783</v>
      </c>
      <c r="O36" s="15">
        <f>'Data Entry'!O36</f>
        <v>3.0070437917692581</v>
      </c>
      <c r="P36" s="15">
        <f>'Data Entry'!P36</f>
        <v>222.25350000000006</v>
      </c>
      <c r="Q36" s="15">
        <f>'Data Entry'!Q36</f>
        <v>0.78663702442748529</v>
      </c>
      <c r="R36" s="15">
        <f>'Data Entry'!R36</f>
        <v>-1</v>
      </c>
      <c r="S36" s="15">
        <f>'Data Entry'!S36</f>
        <v>-1</v>
      </c>
      <c r="T36" s="15" t="str">
        <f>IF('Data Entry'!T36=-1,"",'Data Entry'!T36)</f>
        <v/>
      </c>
      <c r="U36" s="15" t="str">
        <f>IF('Data Entry'!U36=-1,"",'Data Entry'!U36)</f>
        <v/>
      </c>
      <c r="V36" s="15">
        <f>IF('Data Entry'!V36=-99,"",'Data Entry'!V36)</f>
        <v>34.500743382202202</v>
      </c>
      <c r="W36" s="15">
        <f>IF('Data Entry'!W36=-99,"",'Data Entry'!W36)</f>
        <v>38.32323548840278</v>
      </c>
      <c r="X36" s="15">
        <f>'Data Entry'!X36</f>
        <v>1.4255877684358684</v>
      </c>
      <c r="Y36" s="15">
        <f>'Data Entry'!Y36</f>
        <v>316.84187109206135</v>
      </c>
      <c r="Z36" s="15">
        <f>'Data Entry'!Z36</f>
        <v>464.18532489000012</v>
      </c>
      <c r="AA36" s="15" t="str">
        <f>IF('Data Entry'!AA36=-99,"",'Data Entry'!AA36)</f>
        <v/>
      </c>
      <c r="AB36" s="15" t="str">
        <f>IF('Data Entry'!AB36=-99,"",'Data Entry'!AB36)</f>
        <v/>
      </c>
      <c r="AC36" s="15">
        <f>'Data Entry'!AC36</f>
        <v>661.73692145061375</v>
      </c>
    </row>
    <row r="37" spans="2:29" x14ac:dyDescent="0.2">
      <c r="B37" s="10">
        <f>'Data Entry'!B37</f>
        <v>22</v>
      </c>
      <c r="C37" s="10">
        <f>'Data Entry'!C37</f>
        <v>2.1</v>
      </c>
      <c r="D37" s="10">
        <f>'Data Entry'!D37</f>
        <v>5.8</v>
      </c>
      <c r="E37" s="10">
        <f>'Data Entry'!E37</f>
        <v>0</v>
      </c>
      <c r="F37" s="10">
        <f>'Data Entry'!F37</f>
        <v>2.0550000000000006</v>
      </c>
      <c r="G37" s="10">
        <f>'Data Entry'!G37</f>
        <v>5.0999999999999996</v>
      </c>
      <c r="H37" s="10">
        <f>'Data Entry'!H37</f>
        <v>561.6</v>
      </c>
      <c r="I37" s="10">
        <f>'Data Entry'!I37</f>
        <v>0.26889597517883307</v>
      </c>
      <c r="J37" s="10">
        <f>'Data Entry'!J37</f>
        <v>2310</v>
      </c>
      <c r="K37" s="10">
        <f>'Data Entry'!K37</f>
        <v>1748.4</v>
      </c>
      <c r="L37">
        <f>'Data Entry'!L37</f>
        <v>1.1060357953402855</v>
      </c>
      <c r="M37">
        <f>'Data Entry'!M37</f>
        <v>0.83713982016145261</v>
      </c>
      <c r="N37" s="13">
        <f>'Data Entry'!N37</f>
        <v>1.7048279146590455</v>
      </c>
      <c r="O37" s="15">
        <f>'Data Entry'!O37</f>
        <v>2.1335791008922449</v>
      </c>
      <c r="P37" s="15">
        <f>'Data Entry'!P37</f>
        <v>105.66149999999998</v>
      </c>
      <c r="Q37" s="15">
        <f>'Data Entry'!Q37</f>
        <v>0.58009839610842284</v>
      </c>
      <c r="R37" s="15">
        <f>'Data Entry'!R37</f>
        <v>-1</v>
      </c>
      <c r="S37" s="15">
        <f>'Data Entry'!S37</f>
        <v>-1</v>
      </c>
      <c r="T37" s="15" t="str">
        <f>IF('Data Entry'!T37=-1,"",'Data Entry'!T37)</f>
        <v/>
      </c>
      <c r="U37" s="15" t="str">
        <f>IF('Data Entry'!U37=-1,"",'Data Entry'!U37)</f>
        <v/>
      </c>
      <c r="V37" s="15">
        <f>IF('Data Entry'!V37=-99,"",'Data Entry'!V37)</f>
        <v>32.577531336512422</v>
      </c>
      <c r="W37" s="15">
        <f>IF('Data Entry'!W37=-99,"",'Data Entry'!W37)</f>
        <v>37.195272744898489</v>
      </c>
      <c r="X37" s="15">
        <f>'Data Entry'!X37</f>
        <v>1.0278795541332002</v>
      </c>
      <c r="Y37" s="15">
        <f>'Data Entry'!Y37</f>
        <v>108.6072955090451</v>
      </c>
      <c r="Z37" s="15">
        <f>'Data Entry'!Z37</f>
        <v>220.67826920999994</v>
      </c>
      <c r="AA37" s="15" t="str">
        <f>IF('Data Entry'!AA37=-99,"",'Data Entry'!AA37)</f>
        <v/>
      </c>
      <c r="AB37" s="15" t="str">
        <f>IF('Data Entry'!AB37=-99,"",'Data Entry'!AB37)</f>
        <v/>
      </c>
      <c r="AC37" s="15">
        <f>'Data Entry'!AC37</f>
        <v>226.83068096246106</v>
      </c>
    </row>
    <row r="38" spans="2:29" x14ac:dyDescent="0.2">
      <c r="B38" s="10">
        <f>'Data Entry'!B38</f>
        <v>23</v>
      </c>
      <c r="C38" s="10">
        <f>'Data Entry'!C38</f>
        <v>3.7</v>
      </c>
      <c r="D38" s="10">
        <f>'Data Entry'!D38</f>
        <v>11.5</v>
      </c>
      <c r="E38" s="10">
        <f>'Data Entry'!E38</f>
        <v>0</v>
      </c>
      <c r="F38" s="10">
        <f>'Data Entry'!F38</f>
        <v>3.4500000000000006</v>
      </c>
      <c r="G38" s="10">
        <f>'Data Entry'!G38</f>
        <v>10.8</v>
      </c>
      <c r="H38" s="10">
        <f>'Data Entry'!H38</f>
        <v>624</v>
      </c>
      <c r="I38" s="10">
        <f>'Data Entry'!I38</f>
        <v>0.29877330575425898</v>
      </c>
      <c r="J38" s="10">
        <f>'Data Entry'!J38</f>
        <v>2415</v>
      </c>
      <c r="K38" s="10">
        <f>'Data Entry'!K38</f>
        <v>1791</v>
      </c>
      <c r="L38">
        <f>'Data Entry'!L38</f>
        <v>1.156310149673935</v>
      </c>
      <c r="M38">
        <f>'Data Entry'!M38</f>
        <v>0.857536843919676</v>
      </c>
      <c r="N38" s="13">
        <f>'Data Entry'!N38</f>
        <v>2.3324250246487743</v>
      </c>
      <c r="O38" s="15">
        <f>'Data Entry'!O38</f>
        <v>3.6747420435510891</v>
      </c>
      <c r="P38" s="15">
        <f>'Data Entry'!P38</f>
        <v>255.04500000000002</v>
      </c>
      <c r="Q38" s="15">
        <f>'Data Entry'!Q38</f>
        <v>0.92367987592912637</v>
      </c>
      <c r="R38" s="15">
        <f>'Data Entry'!R38</f>
        <v>-1</v>
      </c>
      <c r="S38" s="15">
        <f>'Data Entry'!S38</f>
        <v>-1</v>
      </c>
      <c r="T38" s="15" t="str">
        <f>IF('Data Entry'!T38=-1,"",'Data Entry'!T38)</f>
        <v/>
      </c>
      <c r="U38" s="15" t="str">
        <f>IF('Data Entry'!U38=-1,"",'Data Entry'!U38)</f>
        <v/>
      </c>
      <c r="V38" s="15">
        <f>IF('Data Entry'!V38=-99,"",'Data Entry'!V38)</f>
        <v>35.581401187767689</v>
      </c>
      <c r="W38" s="15">
        <f>IF('Data Entry'!W38=-99,"",'Data Entry'!W38)</f>
        <v>38.897751537081007</v>
      </c>
      <c r="X38" s="15">
        <f>'Data Entry'!X38</f>
        <v>1.5869171660954924</v>
      </c>
      <c r="Y38" s="15">
        <f>'Data Entry'!Y38</f>
        <v>404.73528862682485</v>
      </c>
      <c r="Z38" s="15">
        <f>'Data Entry'!Z38</f>
        <v>532.67168430000004</v>
      </c>
      <c r="AA38" s="15" t="str">
        <f>IF('Data Entry'!AA38=-99,"",'Data Entry'!AA38)</f>
        <v/>
      </c>
      <c r="AB38" s="15" t="str">
        <f>IF('Data Entry'!AB38=-99,"",'Data Entry'!AB38)</f>
        <v/>
      </c>
      <c r="AC38" s="15">
        <f>'Data Entry'!AC38</f>
        <v>845.30583970866871</v>
      </c>
    </row>
    <row r="39" spans="2:29" x14ac:dyDescent="0.2">
      <c r="B39" s="10">
        <f>'Data Entry'!B39</f>
        <v>24</v>
      </c>
      <c r="C39" s="10">
        <f>'Data Entry'!C39</f>
        <v>3.3</v>
      </c>
      <c r="D39" s="10">
        <f>'Data Entry'!D39</f>
        <v>10.1</v>
      </c>
      <c r="E39" s="10">
        <f>'Data Entry'!E39</f>
        <v>0</v>
      </c>
      <c r="F39" s="10">
        <f>'Data Entry'!F39</f>
        <v>3.0999999999999996</v>
      </c>
      <c r="G39" s="10">
        <f>'Data Entry'!G39</f>
        <v>9.4</v>
      </c>
      <c r="H39" s="10">
        <f>'Data Entry'!H39</f>
        <v>686.4</v>
      </c>
      <c r="I39" s="10">
        <f>'Data Entry'!I39</f>
        <v>0.32865063632968483</v>
      </c>
      <c r="J39" s="10">
        <f>'Data Entry'!J39</f>
        <v>2520</v>
      </c>
      <c r="K39" s="10">
        <f>'Data Entry'!K39</f>
        <v>1833.6</v>
      </c>
      <c r="L39">
        <f>'Data Entry'!L39</f>
        <v>1.2065845040075842</v>
      </c>
      <c r="M39">
        <f>'Data Entry'!M39</f>
        <v>0.87793386767789938</v>
      </c>
      <c r="N39" s="13">
        <f>'Data Entry'!N39</f>
        <v>2.2732608463540727</v>
      </c>
      <c r="O39" s="15">
        <f>'Data Entry'!O39</f>
        <v>3.1566721204188481</v>
      </c>
      <c r="P39" s="15">
        <f>'Data Entry'!P39</f>
        <v>218.61000000000004</v>
      </c>
      <c r="Q39" s="15">
        <f>'Data Entry'!Q39</f>
        <v>0.81864901649495614</v>
      </c>
      <c r="R39" s="15">
        <f>'Data Entry'!R39</f>
        <v>-1</v>
      </c>
      <c r="S39" s="15">
        <f>'Data Entry'!S39</f>
        <v>-1</v>
      </c>
      <c r="T39" s="15" t="str">
        <f>IF('Data Entry'!T39=-1,"",'Data Entry'!T39)</f>
        <v/>
      </c>
      <c r="U39" s="15" t="str">
        <f>IF('Data Entry'!U39=-1,"",'Data Entry'!U39)</f>
        <v/>
      </c>
      <c r="V39" s="15">
        <f>IF('Data Entry'!V39=-99,"",'Data Entry'!V39)</f>
        <v>34.765367185843743</v>
      </c>
      <c r="W39" s="15">
        <f>IF('Data Entry'!W39=-99,"",'Data Entry'!W39)</f>
        <v>38.466869390204579</v>
      </c>
      <c r="X39" s="15">
        <f>'Data Entry'!X39</f>
        <v>1.4438695170525102</v>
      </c>
      <c r="Y39" s="15">
        <f>'Data Entry'!Y39</f>
        <v>315.64431512284932</v>
      </c>
      <c r="Z39" s="15">
        <f>'Data Entry'!Z39</f>
        <v>456.57572940000006</v>
      </c>
      <c r="AA39" s="15" t="str">
        <f>IF('Data Entry'!AA39=-99,"",'Data Entry'!AA39)</f>
        <v/>
      </c>
      <c r="AB39" s="15" t="str">
        <f>IF('Data Entry'!AB39=-99,"",'Data Entry'!AB39)</f>
        <v/>
      </c>
      <c r="AC39" s="15">
        <f>'Data Entry'!AC39</f>
        <v>659.23577790667571</v>
      </c>
    </row>
    <row r="40" spans="2:29" x14ac:dyDescent="0.2">
      <c r="B40" s="10">
        <f>'Data Entry'!B40</f>
        <v>25</v>
      </c>
      <c r="C40" s="10">
        <f>'Data Entry'!C40</f>
        <v>3.2</v>
      </c>
      <c r="D40" s="10">
        <f>'Data Entry'!D40</f>
        <v>8.4</v>
      </c>
      <c r="E40" s="10">
        <f>'Data Entry'!E40</f>
        <v>0</v>
      </c>
      <c r="F40" s="10">
        <f>'Data Entry'!F40</f>
        <v>3.08</v>
      </c>
      <c r="G40" s="10">
        <f>'Data Entry'!G40</f>
        <v>7.7</v>
      </c>
      <c r="H40" s="10">
        <f>'Data Entry'!H40</f>
        <v>748.8</v>
      </c>
      <c r="I40" s="10">
        <f>'Data Entry'!I40</f>
        <v>0.35852796690511074</v>
      </c>
      <c r="J40" s="10">
        <f>'Data Entry'!J40</f>
        <v>2625</v>
      </c>
      <c r="K40" s="10">
        <f>'Data Entry'!K40</f>
        <v>1876.2</v>
      </c>
      <c r="L40">
        <f>'Data Entry'!L40</f>
        <v>1.2568588583412337</v>
      </c>
      <c r="M40">
        <f>'Data Entry'!M40</f>
        <v>0.89833089143612288</v>
      </c>
      <c r="N40" s="13">
        <f>'Data Entry'!N40</f>
        <v>1.6976106841509897</v>
      </c>
      <c r="O40" s="15">
        <f>'Data Entry'!O40</f>
        <v>3.0294761752478414</v>
      </c>
      <c r="P40" s="15">
        <f>'Data Entry'!P40</f>
        <v>160.31400000000002</v>
      </c>
      <c r="Q40" s="15">
        <f>'Data Entry'!Q40</f>
        <v>0.79148924097978324</v>
      </c>
      <c r="R40" s="15">
        <f>'Data Entry'!R40</f>
        <v>-1</v>
      </c>
      <c r="S40" s="15">
        <f>'Data Entry'!S40</f>
        <v>-1</v>
      </c>
      <c r="T40" s="15" t="str">
        <f>IF('Data Entry'!T40=-1,"",'Data Entry'!T40)</f>
        <v/>
      </c>
      <c r="U40" s="15" t="str">
        <f>IF('Data Entry'!U40=-1,"",'Data Entry'!U40)</f>
        <v/>
      </c>
      <c r="V40" s="15">
        <f>IF('Data Entry'!V40=-99,"",'Data Entry'!V40)</f>
        <v>34.541365213845168</v>
      </c>
      <c r="W40" s="15">
        <f>IF('Data Entry'!W40=-99,"",'Data Entry'!W40)</f>
        <v>38.345425419183634</v>
      </c>
      <c r="X40" s="15">
        <f>'Data Entry'!X40</f>
        <v>1.3614158768990332</v>
      </c>
      <c r="Y40" s="15">
        <f>'Data Entry'!Y40</f>
        <v>218.25402488919164</v>
      </c>
      <c r="Z40" s="15">
        <f>'Data Entry'!Z40</f>
        <v>334.82220156</v>
      </c>
      <c r="AA40" s="15" t="str">
        <f>IF('Data Entry'!AA40=-99,"",'Data Entry'!AA40)</f>
        <v/>
      </c>
      <c r="AB40" s="15" t="str">
        <f>IF('Data Entry'!AB40=-99,"",'Data Entry'!AB40)</f>
        <v/>
      </c>
      <c r="AC40" s="15">
        <f>'Data Entry'!AC40</f>
        <v>455.8322611420723</v>
      </c>
    </row>
    <row r="41" spans="2:29" x14ac:dyDescent="0.2">
      <c r="B41" s="10">
        <f>'Data Entry'!B41</f>
        <v>26</v>
      </c>
      <c r="C41" s="10">
        <f>'Data Entry'!C41</f>
        <v>4.5</v>
      </c>
      <c r="D41" s="10">
        <f>'Data Entry'!D41</f>
        <v>5.2</v>
      </c>
      <c r="E41" s="10">
        <f>'Data Entry'!E41</f>
        <v>0</v>
      </c>
      <c r="F41" s="10">
        <f>'Data Entry'!F41</f>
        <v>4.6050000000000004</v>
      </c>
      <c r="G41" s="10">
        <f>'Data Entry'!G41</f>
        <v>4.5</v>
      </c>
      <c r="H41" s="10">
        <f>'Data Entry'!H41</f>
        <v>811.19999999999993</v>
      </c>
      <c r="I41" s="10">
        <f>'Data Entry'!I41</f>
        <v>0.38840529748053659</v>
      </c>
      <c r="J41" s="10">
        <f>'Data Entry'!J41</f>
        <v>2730</v>
      </c>
      <c r="K41" s="10">
        <f>'Data Entry'!K41</f>
        <v>1918.8000000000002</v>
      </c>
      <c r="L41">
        <f>'Data Entry'!L41</f>
        <v>1.3071332126748829</v>
      </c>
      <c r="M41">
        <f>'Data Entry'!M41</f>
        <v>0.91872791519434638</v>
      </c>
      <c r="N41" s="13">
        <f>'Data Entry'!N41</f>
        <v>-2.4901610756485969E-2</v>
      </c>
      <c r="O41" s="15">
        <f>'Data Entry'!O41</f>
        <v>4.5896011569731083</v>
      </c>
      <c r="P41" s="15">
        <f>'Data Entry'!P41</f>
        <v>-1</v>
      </c>
      <c r="Q41" s="15">
        <f>'Data Entry'!Q41</f>
        <v>1.0914973940000703</v>
      </c>
      <c r="R41" s="15">
        <f>'Data Entry'!R41</f>
        <v>2.3361069888993122</v>
      </c>
      <c r="S41" s="15">
        <f>'Data Entry'!S41</f>
        <v>3.653945985294516</v>
      </c>
      <c r="T41" s="15">
        <f>IF('Data Entry'!T41=-1,"",'Data Entry'!T41)</f>
        <v>0.57087468060049662</v>
      </c>
      <c r="U41" s="15">
        <f>IF('Data Entry'!U41=-1,"",'Data Entry'!U41)</f>
        <v>0.42165947025194639</v>
      </c>
      <c r="V41" s="15" t="str">
        <f>IF('Data Entry'!V41=-99,"",'Data Entry'!V41)</f>
        <v/>
      </c>
      <c r="W41" s="15" t="str">
        <f>IF('Data Entry'!W41=-99,"",'Data Entry'!W41)</f>
        <v/>
      </c>
      <c r="X41" s="15">
        <f>'Data Entry'!X41</f>
        <v>1.7017888733950959</v>
      </c>
      <c r="Y41" s="15">
        <f>'Data Entry'!Y41</f>
        <v>-1.7017888733950959</v>
      </c>
      <c r="Z41" s="15">
        <f>'Data Entry'!Z41</f>
        <v>-2.0885400000000001</v>
      </c>
      <c r="AA41" s="15">
        <f>IF('Data Entry'!AA41=-99,"",'Data Entry'!AA41)</f>
        <v>1192.2946054213612</v>
      </c>
      <c r="AB41" s="15">
        <f>IF('Data Entry'!AB41=-99,"",'Data Entry'!AB41)</f>
        <v>880.65267000000006</v>
      </c>
      <c r="AC41" s="15">
        <f>'Data Entry'!AC41</f>
        <v>-3.5542541336405935</v>
      </c>
    </row>
    <row r="42" spans="2:29" x14ac:dyDescent="0.2">
      <c r="B42" s="10">
        <f>'Data Entry'!B42</f>
        <v>27</v>
      </c>
      <c r="C42" s="10">
        <f>'Data Entry'!C42</f>
        <v>8.5</v>
      </c>
      <c r="D42" s="10">
        <f>'Data Entry'!D42</f>
        <v>9.5</v>
      </c>
      <c r="E42" s="10">
        <f>'Data Entry'!E42</f>
        <v>0</v>
      </c>
      <c r="F42" s="10">
        <f>'Data Entry'!F42</f>
        <v>8.59</v>
      </c>
      <c r="G42" s="10">
        <f>'Data Entry'!G42</f>
        <v>8.8000000000000007</v>
      </c>
      <c r="H42" s="10">
        <f>'Data Entry'!H42</f>
        <v>873.6</v>
      </c>
      <c r="I42" s="10">
        <f>'Data Entry'!I42</f>
        <v>0.41828262805596256</v>
      </c>
      <c r="J42" s="10">
        <f>'Data Entry'!J42</f>
        <v>2835</v>
      </c>
      <c r="K42" s="10">
        <f>'Data Entry'!K42</f>
        <v>1961.4</v>
      </c>
      <c r="L42">
        <f>'Data Entry'!L42</f>
        <v>1.3574075670085324</v>
      </c>
      <c r="M42">
        <f>'Data Entry'!M42</f>
        <v>0.93912493895256977</v>
      </c>
      <c r="N42" s="13">
        <f>'Data Entry'!N42</f>
        <v>2.5698392448201157E-2</v>
      </c>
      <c r="O42" s="15">
        <f>'Data Entry'!O42</f>
        <v>8.7014166411746707</v>
      </c>
      <c r="P42" s="15">
        <f>'Data Entry'!P42</f>
        <v>7.2870000000000301</v>
      </c>
      <c r="Q42" s="15">
        <f>'Data Entry'!Q42</f>
        <v>1.6847800150473256</v>
      </c>
      <c r="R42" s="15">
        <f>'Data Entry'!R42</f>
        <v>4.4290210703579067</v>
      </c>
      <c r="S42" s="15">
        <f>'Data Entry'!S42</f>
        <v>9.9118232881461061</v>
      </c>
      <c r="T42" s="15">
        <f>IF('Data Entry'!T42=-1,"",'Data Entry'!T42)</f>
        <v>1.2982131828469559</v>
      </c>
      <c r="U42" s="15">
        <f>IF('Data Entry'!U42=-1,"",'Data Entry'!U42)</f>
        <v>0.81717173719440372</v>
      </c>
      <c r="V42" s="15" t="str">
        <f>IF('Data Entry'!V42=-99,"",'Data Entry'!V42)</f>
        <v/>
      </c>
      <c r="W42" s="15" t="str">
        <f>IF('Data Entry'!W42=-99,"",'Data Entry'!W42)</f>
        <v/>
      </c>
      <c r="X42" s="15">
        <f>'Data Entry'!X42</f>
        <v>2.3574323151327676</v>
      </c>
      <c r="Y42" s="15">
        <f>'Data Entry'!Y42</f>
        <v>17.178609280372548</v>
      </c>
      <c r="Z42" s="15">
        <f>'Data Entry'!Z42</f>
        <v>15.219190980000063</v>
      </c>
      <c r="AA42" s="15">
        <f>IF('Data Entry'!AA42=-99,"",'Data Entry'!AA42)</f>
        <v>2711.3701609031809</v>
      </c>
      <c r="AB42" s="15">
        <f>IF('Data Entry'!AB42=-99,"",'Data Entry'!AB42)</f>
        <v>1706.6958599999998</v>
      </c>
      <c r="AC42" s="15">
        <f>'Data Entry'!AC42</f>
        <v>35.878212626429281</v>
      </c>
    </row>
    <row r="43" spans="2:29" x14ac:dyDescent="0.2">
      <c r="B43" s="10">
        <f>'Data Entry'!B43</f>
        <v>28</v>
      </c>
      <c r="C43" s="10">
        <f>'Data Entry'!C43</f>
        <v>5.4</v>
      </c>
      <c r="D43" s="10">
        <f>'Data Entry'!D43</f>
        <v>9.4</v>
      </c>
      <c r="E43" s="10">
        <f>'Data Entry'!E43</f>
        <v>0</v>
      </c>
      <c r="F43" s="10">
        <f>'Data Entry'!F43</f>
        <v>5.34</v>
      </c>
      <c r="G43" s="10">
        <f>'Data Entry'!G43</f>
        <v>8.7000000000000011</v>
      </c>
      <c r="H43" s="10">
        <f>'Data Entry'!H43</f>
        <v>936</v>
      </c>
      <c r="I43" s="10">
        <f>'Data Entry'!I43</f>
        <v>0.44815995863138847</v>
      </c>
      <c r="J43" s="10">
        <f>'Data Entry'!J43</f>
        <v>2940</v>
      </c>
      <c r="K43" s="10">
        <f>'Data Entry'!K43</f>
        <v>2004</v>
      </c>
      <c r="L43">
        <f>'Data Entry'!L43</f>
        <v>1.4076819213421816</v>
      </c>
      <c r="M43">
        <f>'Data Entry'!M43</f>
        <v>0.95952196271079315</v>
      </c>
      <c r="N43" s="13">
        <f>'Data Entry'!N43</f>
        <v>0.68685810892948962</v>
      </c>
      <c r="O43" s="15">
        <f>'Data Entry'!O43</f>
        <v>5.0982053892215573</v>
      </c>
      <c r="P43" s="15">
        <f>'Data Entry'!P43</f>
        <v>116.59200000000006</v>
      </c>
      <c r="Q43" s="15">
        <f>'Data Entry'!Q43</f>
        <v>1.1771465887954822</v>
      </c>
      <c r="R43" s="15">
        <f>'Data Entry'!R43</f>
        <v>2.5949865431137726</v>
      </c>
      <c r="S43" s="15">
        <f>'Data Entry'!S43</f>
        <v>4.3049116022707086</v>
      </c>
      <c r="T43" s="15">
        <f>IF('Data Entry'!T43=-1,"",'Data Entry'!T43)</f>
        <v>0.67992618327754661</v>
      </c>
      <c r="U43" s="15">
        <f>IF('Data Entry'!U43=-1,"",'Data Entry'!U43)</f>
        <v>0.48918400413686119</v>
      </c>
      <c r="V43" s="15" t="str">
        <f>IF('Data Entry'!V43=-99,"",'Data Entry'!V43)</f>
        <v/>
      </c>
      <c r="W43" s="15" t="str">
        <f>IF('Data Entry'!W43=-99,"",'Data Entry'!W43)</f>
        <v/>
      </c>
      <c r="X43" s="15">
        <f>'Data Entry'!X43</f>
        <v>1.8133168700665463</v>
      </c>
      <c r="Y43" s="15">
        <f>'Data Entry'!Y43</f>
        <v>211.41824051479887</v>
      </c>
      <c r="Z43" s="15">
        <f>'Data Entry'!Z43</f>
        <v>243.50705568000009</v>
      </c>
      <c r="AA43" s="15">
        <f>IF('Data Entry'!AA43=-99,"",'Data Entry'!AA43)</f>
        <v>1420.0530308224872</v>
      </c>
      <c r="AB43" s="15">
        <f>IF('Data Entry'!AB43=-99,"",'Data Entry'!AB43)</f>
        <v>1021.6803600000001</v>
      </c>
      <c r="AC43" s="15">
        <f>'Data Entry'!AC43</f>
        <v>441.55545204477806</v>
      </c>
    </row>
    <row r="44" spans="2:29" x14ac:dyDescent="0.2">
      <c r="B44" s="10">
        <f>'Data Entry'!B44</f>
        <v>29</v>
      </c>
      <c r="C44" s="10">
        <f>'Data Entry'!C44</f>
        <v>4.0999999999999996</v>
      </c>
      <c r="D44" s="10">
        <f>'Data Entry'!D44</f>
        <v>7.9</v>
      </c>
      <c r="E44" s="10">
        <f>'Data Entry'!E44</f>
        <v>0</v>
      </c>
      <c r="F44" s="10">
        <f>'Data Entry'!F44</f>
        <v>4.0499999999999989</v>
      </c>
      <c r="G44" s="10">
        <f>'Data Entry'!G44</f>
        <v>7.2</v>
      </c>
      <c r="H44" s="10">
        <f>'Data Entry'!H44</f>
        <v>998.4</v>
      </c>
      <c r="I44" s="10">
        <f>'Data Entry'!I44</f>
        <v>0.47803728920681432</v>
      </c>
      <c r="J44" s="10">
        <f>'Data Entry'!J44</f>
        <v>3045</v>
      </c>
      <c r="K44" s="10">
        <f>'Data Entry'!K44</f>
        <v>2046.6</v>
      </c>
      <c r="L44">
        <f>'Data Entry'!L44</f>
        <v>1.4579562756758311</v>
      </c>
      <c r="M44">
        <f>'Data Entry'!M44</f>
        <v>0.97991898646901665</v>
      </c>
      <c r="N44" s="13">
        <f>'Data Entry'!N44</f>
        <v>0.88186810866805421</v>
      </c>
      <c r="O44" s="15">
        <f>'Data Entry'!O44</f>
        <v>3.6451612430372311</v>
      </c>
      <c r="P44" s="15">
        <f>'Data Entry'!P44</f>
        <v>109.30500000000005</v>
      </c>
      <c r="Q44" s="15">
        <f>'Data Entry'!Q44</f>
        <v>0.91790285536746385</v>
      </c>
      <c r="R44" s="15">
        <f>'Data Entry'!R44</f>
        <v>1.8553870727059507</v>
      </c>
      <c r="S44" s="15">
        <f>'Data Entry'!S44</f>
        <v>2.5507701579201805</v>
      </c>
      <c r="T44" s="15">
        <f>IF('Data Entry'!T44=-1,"",'Data Entry'!T44)</f>
        <v>0.45653206777856947</v>
      </c>
      <c r="U44" s="15">
        <f>IF('Data Entry'!U44=-1,"",'Data Entry'!U44)</f>
        <v>0.35719627107931845</v>
      </c>
      <c r="V44" s="15" t="str">
        <f>IF('Data Entry'!V44=-99,"",'Data Entry'!V44)</f>
        <v/>
      </c>
      <c r="W44" s="15" t="str">
        <f>IF('Data Entry'!W44=-99,"",'Data Entry'!W44)</f>
        <v/>
      </c>
      <c r="X44" s="15">
        <f>'Data Entry'!X44</f>
        <v>1.4841822267402278</v>
      </c>
      <c r="Y44" s="15">
        <f>'Data Entry'!Y44</f>
        <v>162.22853829384067</v>
      </c>
      <c r="Z44" s="15">
        <f>'Data Entry'!Z44</f>
        <v>228.28786470000009</v>
      </c>
      <c r="AA44" s="15">
        <f>IF('Data Entry'!AA44=-99,"",'Data Entry'!AA44)</f>
        <v>953.48548483825346</v>
      </c>
      <c r="AB44" s="15">
        <f>IF('Data Entry'!AB44=-99,"",'Data Entry'!AB44)</f>
        <v>746.01869999999974</v>
      </c>
      <c r="AC44" s="15">
        <f>'Data Entry'!AC44</f>
        <v>338.82079136821795</v>
      </c>
    </row>
    <row r="45" spans="2:29" x14ac:dyDescent="0.2">
      <c r="B45" s="10">
        <f>'Data Entry'!B45</f>
        <v>30</v>
      </c>
      <c r="C45" s="10">
        <f>'Data Entry'!C45</f>
        <v>4.5999999999999996</v>
      </c>
      <c r="D45" s="10">
        <f>'Data Entry'!D45</f>
        <v>6.7</v>
      </c>
      <c r="E45" s="10">
        <f>'Data Entry'!E45</f>
        <v>0</v>
      </c>
      <c r="F45" s="10">
        <f>'Data Entry'!F45</f>
        <v>4.6349999999999998</v>
      </c>
      <c r="G45" s="10">
        <f>'Data Entry'!G45</f>
        <v>6</v>
      </c>
      <c r="H45" s="10">
        <f>'Data Entry'!H45</f>
        <v>1060.8</v>
      </c>
      <c r="I45" s="10">
        <f>'Data Entry'!I45</f>
        <v>0.50791461978224017</v>
      </c>
      <c r="J45" s="10">
        <f>'Data Entry'!J45</f>
        <v>3150</v>
      </c>
      <c r="K45" s="10">
        <f>'Data Entry'!K45</f>
        <v>2089.1999999999998</v>
      </c>
      <c r="L45">
        <f>'Data Entry'!L45</f>
        <v>1.5082306300094803</v>
      </c>
      <c r="M45">
        <f>'Data Entry'!M45</f>
        <v>1.0003160102272399</v>
      </c>
      <c r="N45" s="13">
        <f>'Data Entry'!N45</f>
        <v>0.33074188543392286</v>
      </c>
      <c r="O45" s="15">
        <f>'Data Entry'!O45</f>
        <v>4.1257815910396332</v>
      </c>
      <c r="P45" s="15">
        <f>'Data Entry'!P45</f>
        <v>47.365500000000011</v>
      </c>
      <c r="Q45" s="15">
        <f>'Data Entry'!Q45</f>
        <v>1.0088851312385749</v>
      </c>
      <c r="R45" s="15">
        <f>'Data Entry'!R45</f>
        <v>2.100022829839173</v>
      </c>
      <c r="S45" s="15">
        <f>'Data Entry'!S45</f>
        <v>3.0944461639579943</v>
      </c>
      <c r="T45" s="15">
        <f>IF('Data Entry'!T45=-1,"",'Data Entry'!T45)</f>
        <v>0.54407052447170257</v>
      </c>
      <c r="U45" s="15">
        <f>IF('Data Entry'!U45=-1,"",'Data Entry'!U45)</f>
        <v>0.41270853802177598</v>
      </c>
      <c r="V45" s="15" t="str">
        <f>IF('Data Entry'!V45=-99,"",'Data Entry'!V45)</f>
        <v/>
      </c>
      <c r="W45" s="15" t="str">
        <f>IF('Data Entry'!W45=-99,"",'Data Entry'!W45)</f>
        <v/>
      </c>
      <c r="X45" s="15">
        <f>'Data Entry'!X45</f>
        <v>1.5925947116256349</v>
      </c>
      <c r="Y45" s="15">
        <f>'Data Entry'!Y45</f>
        <v>75.43404481350403</v>
      </c>
      <c r="Z45" s="15">
        <f>'Data Entry'!Z45</f>
        <v>98.924741370000021</v>
      </c>
      <c r="AA45" s="15">
        <f>IF('Data Entry'!AA45=-99,"",'Data Entry'!AA45)</f>
        <v>1136.3130531801296</v>
      </c>
      <c r="AB45" s="15">
        <f>IF('Data Entry'!AB45=-99,"",'Data Entry'!AB45)</f>
        <v>861.95829000000003</v>
      </c>
      <c r="AC45" s="15">
        <f>'Data Entry'!AC45</f>
        <v>157.54701995479573</v>
      </c>
    </row>
    <row r="46" spans="2:29" x14ac:dyDescent="0.2">
      <c r="B46" s="10">
        <f>'Data Entry'!B46</f>
        <v>31</v>
      </c>
      <c r="C46" s="10">
        <f>'Data Entry'!C46</f>
        <v>3</v>
      </c>
      <c r="D46" s="10">
        <f>'Data Entry'!D46</f>
        <v>7.2</v>
      </c>
      <c r="E46" s="10">
        <f>'Data Entry'!E46</f>
        <v>0</v>
      </c>
      <c r="F46" s="10">
        <f>'Data Entry'!F46</f>
        <v>2.93</v>
      </c>
      <c r="G46" s="10">
        <f>'Data Entry'!G46</f>
        <v>6.5</v>
      </c>
      <c r="H46" s="10">
        <f>'Data Entry'!H46</f>
        <v>1123.2</v>
      </c>
      <c r="I46" s="10">
        <f>'Data Entry'!I46</f>
        <v>0.53779195035766614</v>
      </c>
      <c r="J46" s="10">
        <f>'Data Entry'!J46</f>
        <v>3255</v>
      </c>
      <c r="K46" s="10">
        <f>'Data Entry'!K46</f>
        <v>2131.8000000000002</v>
      </c>
      <c r="L46">
        <f>'Data Entry'!L46</f>
        <v>1.5585049843431298</v>
      </c>
      <c r="M46">
        <f>'Data Entry'!M46</f>
        <v>1.0207130339854635</v>
      </c>
      <c r="N46" s="13">
        <f>'Data Entry'!N46</f>
        <v>1.4923451162760535</v>
      </c>
      <c r="O46" s="15">
        <f>'Data Entry'!O46</f>
        <v>2.343663664508866</v>
      </c>
      <c r="P46" s="15">
        <f>'Data Entry'!P46</f>
        <v>123.879</v>
      </c>
      <c r="Q46" s="15">
        <f>'Data Entry'!Q46</f>
        <v>0.63335441585523899</v>
      </c>
      <c r="R46" s="15">
        <f>'Data Entry'!R46</f>
        <v>-1</v>
      </c>
      <c r="S46" s="15">
        <f>'Data Entry'!S46</f>
        <v>-1</v>
      </c>
      <c r="T46" s="15" t="str">
        <f>IF('Data Entry'!T46=-1,"",'Data Entry'!T46)</f>
        <v/>
      </c>
      <c r="U46" s="15" t="str">
        <f>IF('Data Entry'!U46=-1,"",'Data Entry'!U46)</f>
        <v/>
      </c>
      <c r="V46" s="15">
        <f>IF('Data Entry'!V46=-99,"",'Data Entry'!V46)</f>
        <v>33.113143889855337</v>
      </c>
      <c r="W46" s="15">
        <f>IF('Data Entry'!W46=-99,"",'Data Entry'!W46)</f>
        <v>37.527458851418849</v>
      </c>
      <c r="X46" s="15">
        <f>'Data Entry'!X46</f>
        <v>1.0972935066028811</v>
      </c>
      <c r="Y46" s="15">
        <f>'Data Entry'!Y46</f>
        <v>135.9316223044583</v>
      </c>
      <c r="Z46" s="15">
        <f>'Data Entry'!Z46</f>
        <v>258.72624666000002</v>
      </c>
      <c r="AA46" s="15" t="str">
        <f>IF('Data Entry'!AA46=-99,"",'Data Entry'!AA46)</f>
        <v/>
      </c>
      <c r="AB46" s="15" t="str">
        <f>IF('Data Entry'!AB46=-99,"",'Data Entry'!AB46)</f>
        <v/>
      </c>
      <c r="AC46" s="15">
        <f>'Data Entry'!AC46</f>
        <v>283.89863044775336</v>
      </c>
    </row>
    <row r="47" spans="2:29" x14ac:dyDescent="0.2">
      <c r="B47" s="10">
        <f>'Data Entry'!B47</f>
        <v>32</v>
      </c>
      <c r="C47" s="10">
        <f>'Data Entry'!C47</f>
        <v>3.4</v>
      </c>
      <c r="D47" s="10">
        <f>'Data Entry'!D47</f>
        <v>12.1</v>
      </c>
      <c r="E47" s="10">
        <f>'Data Entry'!E47</f>
        <v>0</v>
      </c>
      <c r="F47" s="10">
        <f>'Data Entry'!F47</f>
        <v>3.1050000000000004</v>
      </c>
      <c r="G47" s="10">
        <f>'Data Entry'!G47</f>
        <v>11.4</v>
      </c>
      <c r="H47" s="10">
        <f>'Data Entry'!H47</f>
        <v>1185.5999999999999</v>
      </c>
      <c r="I47" s="10">
        <f>'Data Entry'!I47</f>
        <v>0.56766928093309199</v>
      </c>
      <c r="J47" s="10">
        <f>'Data Entry'!J47</f>
        <v>3360</v>
      </c>
      <c r="K47" s="10">
        <f>'Data Entry'!K47</f>
        <v>2174.4</v>
      </c>
      <c r="L47">
        <f>'Data Entry'!L47</f>
        <v>1.608779338676779</v>
      </c>
      <c r="M47">
        <f>'Data Entry'!M47</f>
        <v>1.0411100577436871</v>
      </c>
      <c r="N47" s="13">
        <f>'Data Entry'!N47</f>
        <v>3.2691836100303262</v>
      </c>
      <c r="O47" s="15">
        <f>'Data Entry'!O47</f>
        <v>2.4371397626931568</v>
      </c>
      <c r="P47" s="15">
        <f>'Data Entry'!P47</f>
        <v>287.8365</v>
      </c>
      <c r="Q47" s="15">
        <f>'Data Entry'!Q47</f>
        <v>0.65623506869894166</v>
      </c>
      <c r="R47" s="15">
        <f>'Data Entry'!R47</f>
        <v>-1</v>
      </c>
      <c r="S47" s="15">
        <f>'Data Entry'!S47</f>
        <v>-1</v>
      </c>
      <c r="T47" s="15" t="str">
        <f>IF('Data Entry'!T47=-1,"",'Data Entry'!T47)</f>
        <v/>
      </c>
      <c r="U47" s="15" t="str">
        <f>IF('Data Entry'!U47=-1,"",'Data Entry'!U47)</f>
        <v/>
      </c>
      <c r="V47" s="15">
        <f>IF('Data Entry'!V47=-99,"",'Data Entry'!V47)</f>
        <v>33.334133767009796</v>
      </c>
      <c r="W47" s="15">
        <f>IF('Data Entry'!W47=-99,"",'Data Entry'!W47)</f>
        <v>37.659875683000955</v>
      </c>
      <c r="X47" s="15">
        <f>'Data Entry'!X47</f>
        <v>1.2737608707830319</v>
      </c>
      <c r="Y47" s="15">
        <f>'Data Entry'!Y47</f>
        <v>366.63487088314014</v>
      </c>
      <c r="Z47" s="15">
        <f>'Data Entry'!Z47</f>
        <v>601.15804371000002</v>
      </c>
      <c r="AA47" s="15" t="str">
        <f>IF('Data Entry'!AA47=-99,"",'Data Entry'!AA47)</f>
        <v/>
      </c>
      <c r="AB47" s="15" t="str">
        <f>IF('Data Entry'!AB47=-99,"",'Data Entry'!AB47)</f>
        <v/>
      </c>
      <c r="AC47" s="15">
        <f>'Data Entry'!AC47</f>
        <v>765.73159323427353</v>
      </c>
    </row>
    <row r="48" spans="2:29" x14ac:dyDescent="0.2">
      <c r="B48" s="10">
        <f>'Data Entry'!B48</f>
        <v>33</v>
      </c>
      <c r="C48" s="10">
        <f>'Data Entry'!C48</f>
        <v>6.1</v>
      </c>
      <c r="D48" s="10">
        <f>'Data Entry'!D48</f>
        <v>14.4</v>
      </c>
      <c r="E48" s="10">
        <f>'Data Entry'!E48</f>
        <v>0</v>
      </c>
      <c r="F48" s="10">
        <f>'Data Entry'!F48</f>
        <v>5.8249999999999993</v>
      </c>
      <c r="G48" s="10">
        <f>'Data Entry'!G48</f>
        <v>13.700000000000001</v>
      </c>
      <c r="H48" s="10">
        <f>'Data Entry'!H48</f>
        <v>1248</v>
      </c>
      <c r="I48" s="10">
        <f>'Data Entry'!I48</f>
        <v>0.59754661150851796</v>
      </c>
      <c r="J48" s="10">
        <f>'Data Entry'!J48</f>
        <v>3465</v>
      </c>
      <c r="K48" s="10">
        <f>'Data Entry'!K48</f>
        <v>2217</v>
      </c>
      <c r="L48">
        <f>'Data Entry'!L48</f>
        <v>1.6590536930104283</v>
      </c>
      <c r="M48">
        <f>'Data Entry'!M48</f>
        <v>1.0615070815019105</v>
      </c>
      <c r="N48" s="13">
        <f>'Data Entry'!N48</f>
        <v>1.5064696736153087</v>
      </c>
      <c r="O48" s="15">
        <f>'Data Entry'!O48</f>
        <v>4.9245581867388353</v>
      </c>
      <c r="P48" s="15">
        <f>'Data Entry'!P48</f>
        <v>273.2625000000001</v>
      </c>
      <c r="Q48" s="15">
        <f>'Data Entry'!Q48</f>
        <v>1.1484359465543048</v>
      </c>
      <c r="R48" s="15">
        <f>'Data Entry'!R48</f>
        <v>-1</v>
      </c>
      <c r="S48" s="15">
        <f>'Data Entry'!S48</f>
        <v>-1</v>
      </c>
      <c r="T48" s="15" t="str">
        <f>IF('Data Entry'!T48=-1,"",'Data Entry'!T48)</f>
        <v/>
      </c>
      <c r="U48" s="15" t="str">
        <f>IF('Data Entry'!U48=-1,"",'Data Entry'!U48)</f>
        <v/>
      </c>
      <c r="V48" s="15">
        <f>IF('Data Entry'!V48=-99,"",'Data Entry'!V48)</f>
        <v>37.101880063519026</v>
      </c>
      <c r="W48" s="15">
        <f>IF('Data Entry'!W48=-99,"",'Data Entry'!W48)</f>
        <v>39.665736134805215</v>
      </c>
      <c r="X48" s="15">
        <f>'Data Entry'!X48</f>
        <v>1.8158157255407392</v>
      </c>
      <c r="Y48" s="15">
        <f>'Data Entry'!Y48</f>
        <v>496.19434470057644</v>
      </c>
      <c r="Z48" s="15">
        <f>'Data Entry'!Z48</f>
        <v>570.71966175000023</v>
      </c>
      <c r="AA48" s="15" t="str">
        <f>IF('Data Entry'!AA48=-99,"",'Data Entry'!AA48)</f>
        <v/>
      </c>
      <c r="AB48" s="15" t="str">
        <f>IF('Data Entry'!AB48=-99,"",'Data Entry'!AB48)</f>
        <v/>
      </c>
      <c r="AC48" s="15">
        <f>'Data Entry'!AC48</f>
        <v>1036.321736680942</v>
      </c>
    </row>
    <row r="49" spans="2:29" x14ac:dyDescent="0.2">
      <c r="B49" s="10">
        <f>'Data Entry'!B49</f>
        <v>34</v>
      </c>
      <c r="C49" s="10">
        <f>'Data Entry'!C49</f>
        <v>2.7</v>
      </c>
      <c r="D49" s="10">
        <f>'Data Entry'!D49</f>
        <v>30</v>
      </c>
      <c r="E49" s="10">
        <f>'Data Entry'!E49</f>
        <v>0</v>
      </c>
      <c r="F49" s="10">
        <f>'Data Entry'!F49</f>
        <v>1.4750000000000003</v>
      </c>
      <c r="G49" s="10">
        <f>'Data Entry'!G49</f>
        <v>29.3</v>
      </c>
      <c r="H49" s="10">
        <f>'Data Entry'!H49</f>
        <v>1310.3999999999999</v>
      </c>
      <c r="I49" s="10">
        <f>'Data Entry'!I49</f>
        <v>0.62742394208394381</v>
      </c>
      <c r="J49" s="10">
        <f>'Data Entry'!J49</f>
        <v>3570</v>
      </c>
      <c r="K49" s="10">
        <f>'Data Entry'!K49</f>
        <v>2259.6000000000004</v>
      </c>
      <c r="L49">
        <f>'Data Entry'!L49</f>
        <v>1.7093280473440777</v>
      </c>
      <c r="M49">
        <f>'Data Entry'!M49</f>
        <v>1.0819041052601341</v>
      </c>
      <c r="N49" s="13">
        <f>'Data Entry'!N49</f>
        <v>32.82891221398301</v>
      </c>
      <c r="O49" s="15">
        <f>'Data Entry'!O49</f>
        <v>0.78341144450345201</v>
      </c>
      <c r="P49" s="15">
        <f>'Data Entry'!P49</f>
        <v>965.52750000000003</v>
      </c>
      <c r="Q49" s="15">
        <f>'Data Entry'!Q49</f>
        <v>0.13690646509024385</v>
      </c>
      <c r="R49" s="15">
        <f>'Data Entry'!R49</f>
        <v>-1</v>
      </c>
      <c r="S49" s="15">
        <f>'Data Entry'!S49</f>
        <v>-1</v>
      </c>
      <c r="T49" s="15" t="str">
        <f>IF('Data Entry'!T49=-1,"",'Data Entry'!T49)</f>
        <v/>
      </c>
      <c r="U49" s="15" t="str">
        <f>IF('Data Entry'!U49=-1,"",'Data Entry'!U49)</f>
        <v/>
      </c>
      <c r="V49" s="15">
        <f>IF('Data Entry'!V49=-99,"",'Data Entry'!V49)</f>
        <v>26.428652618841372</v>
      </c>
      <c r="W49" s="15" t="e">
        <f>IF('Data Entry'!W49=-99,"",'Data Entry'!W49)</f>
        <v>#NUM!</v>
      </c>
      <c r="X49" s="15">
        <f>'Data Entry'!X49</f>
        <v>0.28797982333968297</v>
      </c>
      <c r="Y49" s="15">
        <f>'Data Entry'!Y49</f>
        <v>820.69837500000006</v>
      </c>
      <c r="Z49" s="15">
        <f>'Data Entry'!Z49</f>
        <v>2016.54280485</v>
      </c>
      <c r="AA49" s="15" t="str">
        <f>IF('Data Entry'!AA49=-99,"",'Data Entry'!AA49)</f>
        <v/>
      </c>
      <c r="AB49" s="15" t="str">
        <f>IF('Data Entry'!AB49=-99,"",'Data Entry'!AB49)</f>
        <v/>
      </c>
      <c r="AC49" s="15">
        <f>'Data Entry'!AC49</f>
        <v>1714.0613841225002</v>
      </c>
    </row>
    <row r="50" spans="2:29" x14ac:dyDescent="0.2">
      <c r="B50" s="10">
        <f>'Data Entry'!B50</f>
        <v>35</v>
      </c>
      <c r="C50" s="10">
        <f>'Data Entry'!C50</f>
        <v>7.8</v>
      </c>
      <c r="D50" s="10">
        <f>'Data Entry'!D50</f>
        <v>30</v>
      </c>
      <c r="E50" s="10">
        <f>'Data Entry'!E50</f>
        <v>0</v>
      </c>
      <c r="F50" s="10">
        <f>'Data Entry'!F50</f>
        <v>6.83</v>
      </c>
      <c r="G50" s="10">
        <f>'Data Entry'!G50</f>
        <v>29.3</v>
      </c>
      <c r="H50" s="10">
        <f>'Data Entry'!H50</f>
        <v>1372.8</v>
      </c>
      <c r="I50" s="10">
        <f>'Data Entry'!I50</f>
        <v>0.65730127265936966</v>
      </c>
      <c r="J50" s="10">
        <f>'Data Entry'!J50</f>
        <v>3675</v>
      </c>
      <c r="K50" s="10">
        <f>'Data Entry'!K50</f>
        <v>2302.1999999999998</v>
      </c>
      <c r="L50">
        <f>'Data Entry'!L50</f>
        <v>1.759602401677727</v>
      </c>
      <c r="M50">
        <f>'Data Entry'!M50</f>
        <v>1.1023011290183573</v>
      </c>
      <c r="N50" s="13">
        <f>'Data Entry'!N50</f>
        <v>3.6402230195479985</v>
      </c>
      <c r="O50" s="15">
        <f>'Data Entry'!O50</f>
        <v>5.5998298149596044</v>
      </c>
      <c r="P50" s="15">
        <f>'Data Entry'!P50</f>
        <v>779.70900000000006</v>
      </c>
      <c r="Q50" s="15">
        <f>'Data Entry'!Q50</f>
        <v>1.2572881064682875</v>
      </c>
      <c r="R50" s="15">
        <f>'Data Entry'!R50</f>
        <v>-1</v>
      </c>
      <c r="S50" s="15">
        <f>'Data Entry'!S50</f>
        <v>-1</v>
      </c>
      <c r="T50" s="15" t="str">
        <f>IF('Data Entry'!T50=-1,"",'Data Entry'!T50)</f>
        <v/>
      </c>
      <c r="U50" s="15" t="str">
        <f>IF('Data Entry'!U50=-1,"",'Data Entry'!U50)</f>
        <v/>
      </c>
      <c r="V50" s="15">
        <f>IF('Data Entry'!V50=-99,"",'Data Entry'!V50)</f>
        <v>37.747844790877281</v>
      </c>
      <c r="W50" s="15">
        <f>IF('Data Entry'!W50=-99,"",'Data Entry'!W50)</f>
        <v>39.983347471822483</v>
      </c>
      <c r="X50" s="15">
        <f>'Data Entry'!X50</f>
        <v>1.9963496570313135</v>
      </c>
      <c r="Y50" s="15">
        <f>'Data Entry'!Y50</f>
        <v>1556.5717947342284</v>
      </c>
      <c r="Z50" s="15">
        <f>'Data Entry'!Z50</f>
        <v>1628.4534348600002</v>
      </c>
      <c r="AA50" s="15" t="str">
        <f>IF('Data Entry'!AA50=-99,"",'Data Entry'!AA50)</f>
        <v/>
      </c>
      <c r="AB50" s="15" t="str">
        <f>IF('Data Entry'!AB50=-99,"",'Data Entry'!AB50)</f>
        <v/>
      </c>
      <c r="AC50" s="15">
        <f>'Data Entry'!AC50</f>
        <v>3250.9624561742257</v>
      </c>
    </row>
    <row r="51" spans="2:29" x14ac:dyDescent="0.2">
      <c r="B51" s="10">
        <f>'Data Entry'!B51</f>
        <v>36</v>
      </c>
      <c r="C51" s="10">
        <f>'Data Entry'!C51</f>
        <v>4.0999999999999996</v>
      </c>
      <c r="D51" s="10">
        <f>'Data Entry'!D51</f>
        <v>11.2</v>
      </c>
      <c r="E51" s="10">
        <f>'Data Entry'!E51</f>
        <v>0</v>
      </c>
      <c r="F51" s="10">
        <f>'Data Entry'!F51</f>
        <v>3.8849999999999993</v>
      </c>
      <c r="G51" s="10">
        <f>'Data Entry'!G51</f>
        <v>10.5</v>
      </c>
      <c r="H51" s="10">
        <f>'Data Entry'!H51</f>
        <v>1435.2</v>
      </c>
      <c r="I51" s="10">
        <f>'Data Entry'!I51</f>
        <v>0.68717860323479563</v>
      </c>
      <c r="J51" s="10">
        <f>'Data Entry'!J51</f>
        <v>3780</v>
      </c>
      <c r="K51" s="10">
        <f>'Data Entry'!K51</f>
        <v>2344.8000000000002</v>
      </c>
      <c r="L51">
        <f>'Data Entry'!L51</f>
        <v>1.8098767560113764</v>
      </c>
      <c r="M51">
        <f>'Data Entry'!M51</f>
        <v>1.1226981527765809</v>
      </c>
      <c r="N51" s="13">
        <f>'Data Entry'!N51</f>
        <v>2.0685958279882319</v>
      </c>
      <c r="O51" s="15">
        <f>'Data Entry'!O51</f>
        <v>2.8483358495394051</v>
      </c>
      <c r="P51" s="15">
        <f>'Data Entry'!P51</f>
        <v>229.54050000000004</v>
      </c>
      <c r="Q51" s="15">
        <f>'Data Entry'!Q51</f>
        <v>0.75174561792805161</v>
      </c>
      <c r="R51" s="15">
        <f>'Data Entry'!R51</f>
        <v>-1</v>
      </c>
      <c r="S51" s="15">
        <f>'Data Entry'!S51</f>
        <v>-1</v>
      </c>
      <c r="T51" s="15" t="str">
        <f>IF('Data Entry'!T51=-1,"",'Data Entry'!T51)</f>
        <v/>
      </c>
      <c r="U51" s="15" t="str">
        <f>IF('Data Entry'!U51=-1,"",'Data Entry'!U51)</f>
        <v/>
      </c>
      <c r="V51" s="15">
        <f>IF('Data Entry'!V51=-99,"",'Data Entry'!V51)</f>
        <v>34.203059834975043</v>
      </c>
      <c r="W51" s="15">
        <f>IF('Data Entry'!W51=-99,"",'Data Entry'!W51)</f>
        <v>38.158952479009898</v>
      </c>
      <c r="X51" s="15">
        <f>'Data Entry'!X51</f>
        <v>1.3329829866558986</v>
      </c>
      <c r="Y51" s="15">
        <f>'Data Entry'!Y51</f>
        <v>305.97358124848836</v>
      </c>
      <c r="Z51" s="15">
        <f>'Data Entry'!Z51</f>
        <v>479.40451587000007</v>
      </c>
      <c r="AA51" s="15" t="str">
        <f>IF('Data Entry'!AA51=-99,"",'Data Entry'!AA51)</f>
        <v/>
      </c>
      <c r="AB51" s="15" t="str">
        <f>IF('Data Entry'!AB51=-99,"",'Data Entry'!AB51)</f>
        <v/>
      </c>
      <c r="AC51" s="15">
        <f>'Data Entry'!AC51</f>
        <v>639.03806338071786</v>
      </c>
    </row>
    <row r="52" spans="2:29" x14ac:dyDescent="0.2">
      <c r="B52" s="10">
        <f>'Data Entry'!B52</f>
        <v>37</v>
      </c>
      <c r="C52" s="10">
        <f>'Data Entry'!C52</f>
        <v>1.6</v>
      </c>
      <c r="D52" s="10">
        <f>'Data Entry'!D52</f>
        <v>4.7</v>
      </c>
      <c r="E52" s="10">
        <f>'Data Entry'!E52</f>
        <v>0</v>
      </c>
      <c r="F52" s="10">
        <f>'Data Entry'!F52</f>
        <v>1.5850000000000004</v>
      </c>
      <c r="G52" s="10">
        <f>'Data Entry'!G52</f>
        <v>4</v>
      </c>
      <c r="H52" s="10">
        <f>'Data Entry'!H52</f>
        <v>1497.6</v>
      </c>
      <c r="I52" s="10">
        <f>'Data Entry'!I52</f>
        <v>0.71705593381022148</v>
      </c>
      <c r="J52" s="10">
        <f>'Data Entry'!J52</f>
        <v>3885</v>
      </c>
      <c r="K52" s="10">
        <f>'Data Entry'!K52</f>
        <v>2387.4</v>
      </c>
      <c r="L52">
        <f>'Data Entry'!L52</f>
        <v>1.8601511103450257</v>
      </c>
      <c r="M52">
        <f>'Data Entry'!M52</f>
        <v>1.1430951765348043</v>
      </c>
      <c r="N52" s="13">
        <f>'Data Entry'!N52</f>
        <v>2.7824373644279881</v>
      </c>
      <c r="O52" s="15">
        <f>'Data Entry'!O52</f>
        <v>0.75929291279215916</v>
      </c>
      <c r="P52" s="15">
        <f>'Data Entry'!P52</f>
        <v>83.8005</v>
      </c>
      <c r="Q52" s="15">
        <f>'Data Entry'!Q52</f>
        <v>0.12615528238236473</v>
      </c>
      <c r="R52" s="15">
        <f>'Data Entry'!R52</f>
        <v>-1</v>
      </c>
      <c r="S52" s="15">
        <f>'Data Entry'!S52</f>
        <v>-1</v>
      </c>
      <c r="T52" s="15" t="str">
        <f>IF('Data Entry'!T52=-1,"",'Data Entry'!T52)</f>
        <v/>
      </c>
      <c r="U52" s="15" t="str">
        <f>IF('Data Entry'!U52=-1,"",'Data Entry'!U52)</f>
        <v/>
      </c>
      <c r="V52" s="15">
        <f>IF('Data Entry'!V52=-99,"",'Data Entry'!V52)</f>
        <v>26.223942413279264</v>
      </c>
      <c r="W52" s="15" t="e">
        <f>IF('Data Entry'!W52=-99,"",'Data Entry'!W52)</f>
        <v>#NUM!</v>
      </c>
      <c r="X52" s="15">
        <f>'Data Entry'!X52</f>
        <v>0.22428152841109175</v>
      </c>
      <c r="Y52" s="15">
        <f>'Data Entry'!Y52</f>
        <v>71.230424999999997</v>
      </c>
      <c r="Z52" s="15">
        <f>'Data Entry'!Z52</f>
        <v>175.02069626999997</v>
      </c>
      <c r="AA52" s="15" t="str">
        <f>IF('Data Entry'!AA52=-99,"",'Data Entry'!AA52)</f>
        <v/>
      </c>
      <c r="AB52" s="15" t="str">
        <f>IF('Data Entry'!AB52=-99,"",'Data Entry'!AB52)</f>
        <v/>
      </c>
      <c r="AC52" s="15">
        <f>'Data Entry'!AC52</f>
        <v>148.76759182949999</v>
      </c>
    </row>
    <row r="53" spans="2:29" x14ac:dyDescent="0.2">
      <c r="B53" s="10">
        <f>'Data Entry'!B53</f>
        <v>38</v>
      </c>
      <c r="C53" s="10">
        <f>'Data Entry'!C53</f>
        <v>2.2999999999999998</v>
      </c>
      <c r="D53" s="10">
        <f>'Data Entry'!D53</f>
        <v>12.1</v>
      </c>
      <c r="E53" s="10">
        <f>'Data Entry'!E53</f>
        <v>0</v>
      </c>
      <c r="F53" s="10">
        <f>'Data Entry'!F53</f>
        <v>1.95</v>
      </c>
      <c r="G53" s="10">
        <f>'Data Entry'!G53</f>
        <v>11.4</v>
      </c>
      <c r="H53" s="10">
        <f>'Data Entry'!H53</f>
        <v>1560</v>
      </c>
      <c r="I53" s="10">
        <f>'Data Entry'!I53</f>
        <v>0.74693326438564744</v>
      </c>
      <c r="J53" s="10">
        <f>'Data Entry'!J53</f>
        <v>3990</v>
      </c>
      <c r="K53" s="10">
        <f>'Data Entry'!K53</f>
        <v>2430</v>
      </c>
      <c r="L53">
        <f>'Data Entry'!L53</f>
        <v>1.9104254646786751</v>
      </c>
      <c r="M53">
        <f>'Data Entry'!M53</f>
        <v>1.1634922002930277</v>
      </c>
      <c r="N53" s="13">
        <f>'Data Entry'!N53</f>
        <v>7.8549258492915675</v>
      </c>
      <c r="O53" s="15">
        <f>'Data Entry'!O53</f>
        <v>1.0340135802469135</v>
      </c>
      <c r="P53" s="15">
        <f>'Data Entry'!P53</f>
        <v>327.91500000000008</v>
      </c>
      <c r="Q53" s="15">
        <f>'Data Entry'!Q53</f>
        <v>0.23958455803772472</v>
      </c>
      <c r="R53" s="15">
        <f>'Data Entry'!R53</f>
        <v>-1</v>
      </c>
      <c r="S53" s="15">
        <f>'Data Entry'!S53</f>
        <v>-1</v>
      </c>
      <c r="T53" s="15" t="str">
        <f>IF('Data Entry'!T53=-1,"",'Data Entry'!T53)</f>
        <v/>
      </c>
      <c r="U53" s="15" t="str">
        <f>IF('Data Entry'!U53=-1,"",'Data Entry'!U53)</f>
        <v/>
      </c>
      <c r="V53" s="15">
        <f>IF('Data Entry'!V53=-99,"",'Data Entry'!V53)</f>
        <v>28.211640017548397</v>
      </c>
      <c r="W53" s="15">
        <f>IF('Data Entry'!W53=-99,"",'Data Entry'!W53)</f>
        <v>33.006851068355573</v>
      </c>
      <c r="X53" s="15">
        <f>'Data Entry'!X53</f>
        <v>0.52905248522874415</v>
      </c>
      <c r="Y53" s="15">
        <f>'Data Entry'!Y53</f>
        <v>278.72775000000007</v>
      </c>
      <c r="Z53" s="15">
        <f>'Data Entry'!Z53</f>
        <v>684.86359410000011</v>
      </c>
      <c r="AA53" s="15" t="str">
        <f>IF('Data Entry'!AA53=-99,"",'Data Entry'!AA53)</f>
        <v/>
      </c>
      <c r="AB53" s="15" t="str">
        <f>IF('Data Entry'!AB53=-99,"",'Data Entry'!AB53)</f>
        <v/>
      </c>
      <c r="AC53" s="15">
        <f>'Data Entry'!AC53</f>
        <v>582.13405498500015</v>
      </c>
    </row>
    <row r="54" spans="2:29" x14ac:dyDescent="0.2">
      <c r="B54" s="10">
        <f>'Data Entry'!B54</f>
        <v>39</v>
      </c>
      <c r="C54" s="10">
        <f>'Data Entry'!C54</f>
        <v>13.8</v>
      </c>
      <c r="D54" s="10">
        <f>'Data Entry'!D54</f>
        <v>30</v>
      </c>
      <c r="E54" s="10">
        <f>'Data Entry'!E54</f>
        <v>0</v>
      </c>
      <c r="F54" s="10">
        <f>'Data Entry'!F54</f>
        <v>13.13</v>
      </c>
      <c r="G54" s="10">
        <f>'Data Entry'!G54</f>
        <v>29.3</v>
      </c>
      <c r="H54" s="10">
        <f>'Data Entry'!H54</f>
        <v>1622.3999999999999</v>
      </c>
      <c r="I54" s="10">
        <f>'Data Entry'!I54</f>
        <v>0.77681059496107319</v>
      </c>
      <c r="J54" s="10">
        <f>'Data Entry'!J54</f>
        <v>4095</v>
      </c>
      <c r="K54" s="10">
        <f>'Data Entry'!K54</f>
        <v>2472.6000000000004</v>
      </c>
      <c r="L54">
        <f>'Data Entry'!L54</f>
        <v>1.9606998190123244</v>
      </c>
      <c r="M54">
        <f>'Data Entry'!M54</f>
        <v>1.1838892240512513</v>
      </c>
      <c r="N54" s="13">
        <f>'Data Entry'!N54</f>
        <v>1.3089736965746011</v>
      </c>
      <c r="O54" s="15">
        <f>'Data Entry'!O54</f>
        <v>10.434413249211355</v>
      </c>
      <c r="P54" s="15">
        <f>'Data Entry'!P54</f>
        <v>561.09900000000016</v>
      </c>
      <c r="Q54" s="15">
        <f>'Data Entry'!Q54</f>
        <v>1.8883821859895109</v>
      </c>
      <c r="R54" s="15">
        <f>'Data Entry'!R54</f>
        <v>-1</v>
      </c>
      <c r="S54" s="15">
        <f>'Data Entry'!S54</f>
        <v>-1</v>
      </c>
      <c r="T54" s="15" t="str">
        <f>IF('Data Entry'!T54=-1,"",'Data Entry'!T54)</f>
        <v/>
      </c>
      <c r="U54" s="15" t="str">
        <f>IF('Data Entry'!U54=-1,"",'Data Entry'!U54)</f>
        <v/>
      </c>
      <c r="V54" s="15">
        <f>IF('Data Entry'!V54=-99,"",'Data Entry'!V54)</f>
        <v>40.691351297016382</v>
      </c>
      <c r="W54" s="15">
        <f>IF('Data Entry'!W54=-99,"",'Data Entry'!W54)</f>
        <v>41.415627060969577</v>
      </c>
      <c r="X54" s="15">
        <f>'Data Entry'!X54</f>
        <v>2.5402603113331335</v>
      </c>
      <c r="Y54" s="15">
        <f>'Data Entry'!Y54</f>
        <v>1425.3375204287101</v>
      </c>
      <c r="Z54" s="15">
        <f>'Data Entry'!Z54</f>
        <v>1171.8777054600002</v>
      </c>
      <c r="AA54" s="15" t="str">
        <f>IF('Data Entry'!AA54=-99,"",'Data Entry'!AA54)</f>
        <v/>
      </c>
      <c r="AB54" s="15" t="str">
        <f>IF('Data Entry'!AB54=-99,"",'Data Entry'!AB54)</f>
        <v/>
      </c>
      <c r="AC54" s="15">
        <f>'Data Entry'!AC54</f>
        <v>2976.8744249161787</v>
      </c>
    </row>
    <row r="55" spans="2:29" x14ac:dyDescent="0.2">
      <c r="B55" s="10">
        <f>'Data Entry'!B55</f>
        <v>40</v>
      </c>
      <c r="C55" s="10">
        <f>'Data Entry'!C55</f>
        <v>12.5</v>
      </c>
      <c r="D55" s="10">
        <f>'Data Entry'!D55</f>
        <v>27.2</v>
      </c>
      <c r="E55" s="10">
        <f>'Data Entry'!E55</f>
        <v>0</v>
      </c>
      <c r="F55" s="10">
        <f>'Data Entry'!F55</f>
        <v>11.905000000000001</v>
      </c>
      <c r="G55" s="10">
        <f>'Data Entry'!G55</f>
        <v>26.5</v>
      </c>
      <c r="H55" s="10">
        <f>'Data Entry'!H55</f>
        <v>1684.8</v>
      </c>
      <c r="I55" s="10">
        <f>'Data Entry'!I55</f>
        <v>0.80668792553649915</v>
      </c>
      <c r="J55" s="10">
        <f>'Data Entry'!J55</f>
        <v>4200</v>
      </c>
      <c r="K55" s="10">
        <f>'Data Entry'!K55</f>
        <v>2515.1999999999998</v>
      </c>
      <c r="L55">
        <f>'Data Entry'!L55</f>
        <v>2.0109741733459736</v>
      </c>
      <c r="M55">
        <f>'Data Entry'!M55</f>
        <v>1.2042862478094745</v>
      </c>
      <c r="N55" s="13">
        <f>'Data Entry'!N55</f>
        <v>1.3150648406780838</v>
      </c>
      <c r="O55" s="15">
        <f>'Data Entry'!O55</f>
        <v>9.2156761688931308</v>
      </c>
      <c r="P55" s="15">
        <f>'Data Entry'!P55</f>
        <v>506.44650000000001</v>
      </c>
      <c r="Q55" s="15">
        <f>'Data Entry'!Q55</f>
        <v>1.7472799810908888</v>
      </c>
      <c r="R55" s="15">
        <f>'Data Entry'!R55</f>
        <v>-1</v>
      </c>
      <c r="S55" s="15">
        <f>'Data Entry'!S55</f>
        <v>-1</v>
      </c>
      <c r="T55" s="15" t="str">
        <f>IF('Data Entry'!T55=-1,"",'Data Entry'!T55)</f>
        <v/>
      </c>
      <c r="U55" s="15" t="str">
        <f>IF('Data Entry'!U55=-1,"",'Data Entry'!U55)</f>
        <v/>
      </c>
      <c r="V55" s="15">
        <f>IF('Data Entry'!V55=-99,"",'Data Entry'!V55)</f>
        <v>40.128440468088755</v>
      </c>
      <c r="W55" s="15">
        <f>IF('Data Entry'!W55=-99,"",'Data Entry'!W55)</f>
        <v>41.140336833600351</v>
      </c>
      <c r="X55" s="15">
        <f>'Data Entry'!X55</f>
        <v>2.420089007437678</v>
      </c>
      <c r="Y55" s="15">
        <f>'Data Entry'!Y55</f>
        <v>1225.6456075052861</v>
      </c>
      <c r="Z55" s="15">
        <f>'Data Entry'!Z55</f>
        <v>1057.7337731099999</v>
      </c>
      <c r="AA55" s="15" t="str">
        <f>IF('Data Entry'!AA55=-99,"",'Data Entry'!AA55)</f>
        <v/>
      </c>
      <c r="AB55" s="15" t="str">
        <f>IF('Data Entry'!AB55=-99,"",'Data Entry'!AB55)</f>
        <v/>
      </c>
      <c r="AC55" s="15">
        <f>'Data Entry'!AC55</f>
        <v>2559.80987709909</v>
      </c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SME-User</cp:lastModifiedBy>
  <cp:lastPrinted>2005-02-04T16:09:31Z</cp:lastPrinted>
  <dcterms:created xsi:type="dcterms:W3CDTF">2003-07-24T16:32:36Z</dcterms:created>
  <dcterms:modified xsi:type="dcterms:W3CDTF">2018-06-06T20:18:25Z</dcterms:modified>
</cp:coreProperties>
</file>