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TE-Signals\Traffic Signal Design Guidelines\"/>
    </mc:Choice>
  </mc:AlternateContent>
  <bookViews>
    <workbookView xWindow="8130" yWindow="270" windowWidth="15480" windowHeight="11580" activeTab="1"/>
  </bookViews>
  <sheets>
    <sheet name="CALCS" sheetId="9" r:id="rId1"/>
    <sheet name="PRINT - Standard Intersection" sheetId="6" r:id="rId2"/>
    <sheet name="CALCS - Standard Intersection" sheetId="5" state="hidden" r:id="rId3"/>
    <sheet name="ORIG - Standard Intersection" sheetId="8" state="hidden" r:id="rId4"/>
  </sheets>
  <definedNames>
    <definedName name="_xlnm.Print_Area" localSheetId="0">CALCS!$B$2:$K$72</definedName>
    <definedName name="_xlnm.Print_Area" localSheetId="2">'CALCS - Standard Intersection'!$A$1:$J$59</definedName>
    <definedName name="_xlnm.Print_Area" localSheetId="3">'ORIG - Standard Intersection'!$A$1:$J$59</definedName>
    <definedName name="_xlnm.Print_Area" localSheetId="1">'PRINT - Standard Intersection'!$B$2:$K$47</definedName>
  </definedNames>
  <calcPr calcId="162913"/>
</workbook>
</file>

<file path=xl/calcChain.xml><?xml version="1.0" encoding="utf-8"?>
<calcChain xmlns="http://schemas.openxmlformats.org/spreadsheetml/2006/main">
  <c r="F15" i="9" l="1"/>
  <c r="G15" i="9"/>
  <c r="F16" i="9"/>
  <c r="G19" i="9"/>
  <c r="F30" i="9"/>
  <c r="E19" i="9" l="1"/>
  <c r="E30" i="9"/>
  <c r="D30" i="9"/>
  <c r="E15" i="9"/>
  <c r="D16" i="9"/>
  <c r="D17" i="9"/>
  <c r="D15" i="9"/>
  <c r="K20" i="6" l="1"/>
  <c r="J20" i="6"/>
  <c r="I20" i="6"/>
  <c r="H20" i="6"/>
  <c r="G20" i="6"/>
  <c r="F20" i="6"/>
  <c r="E20" i="6"/>
  <c r="D20" i="6"/>
  <c r="J22" i="6" l="1"/>
  <c r="H22" i="6"/>
  <c r="F22" i="6"/>
  <c r="D22" i="6"/>
  <c r="B3" i="6" l="1"/>
  <c r="K19" i="9"/>
  <c r="I19" i="9"/>
  <c r="K32" i="9" l="1"/>
  <c r="I32" i="9"/>
  <c r="G32" i="9"/>
  <c r="E32" i="9"/>
  <c r="K30" i="9"/>
  <c r="J30" i="9"/>
  <c r="I30" i="9"/>
  <c r="H30" i="9"/>
  <c r="G30" i="9"/>
  <c r="J17" i="9"/>
  <c r="H17" i="9"/>
  <c r="F17" i="9"/>
  <c r="J16" i="9"/>
  <c r="H16" i="9"/>
  <c r="K15" i="9"/>
  <c r="J15" i="9"/>
  <c r="I15" i="9"/>
  <c r="H15" i="9"/>
  <c r="F27" i="9" l="1"/>
  <c r="H27" i="9"/>
  <c r="J27" i="9"/>
  <c r="D27" i="9"/>
  <c r="F32" i="9"/>
  <c r="H32" i="9"/>
  <c r="J32" i="9"/>
  <c r="F19" i="9"/>
  <c r="H19" i="9"/>
  <c r="J19" i="9"/>
  <c r="D19" i="9"/>
  <c r="J5" i="9"/>
  <c r="J6" i="9"/>
  <c r="J7" i="9"/>
  <c r="J8" i="9"/>
  <c r="C5" i="9"/>
  <c r="C6" i="9"/>
  <c r="C7" i="9"/>
  <c r="C8" i="9"/>
  <c r="C9" i="9"/>
  <c r="B2" i="6" l="1"/>
  <c r="D33" i="6"/>
  <c r="E33" i="6"/>
  <c r="F33" i="6"/>
  <c r="G33" i="6"/>
  <c r="H33" i="6"/>
  <c r="I33" i="6"/>
  <c r="J33" i="6"/>
  <c r="K33" i="6"/>
  <c r="D34" i="6"/>
  <c r="E34" i="6"/>
  <c r="F34" i="6"/>
  <c r="G34" i="6"/>
  <c r="H34" i="6"/>
  <c r="I34" i="6"/>
  <c r="J34" i="6"/>
  <c r="K34" i="6"/>
  <c r="E32" i="6"/>
  <c r="F32" i="6"/>
  <c r="G32" i="6"/>
  <c r="H32" i="6"/>
  <c r="I32" i="6"/>
  <c r="J32" i="6"/>
  <c r="K32" i="6"/>
  <c r="D32" i="6"/>
  <c r="D32" i="9"/>
  <c r="F24" i="9"/>
  <c r="H24" i="9"/>
  <c r="J24" i="9"/>
  <c r="F25" i="9"/>
  <c r="H25" i="9"/>
  <c r="J25" i="9"/>
  <c r="F26" i="9"/>
  <c r="H26" i="9"/>
  <c r="J26" i="9"/>
  <c r="D25" i="9"/>
  <c r="D26" i="9"/>
  <c r="D24" i="9"/>
  <c r="J4" i="9"/>
  <c r="C4" i="9"/>
  <c r="D11" i="6"/>
  <c r="D11" i="9" s="1"/>
  <c r="F11" i="6"/>
  <c r="F11" i="9" s="1"/>
  <c r="K60" i="9" l="1"/>
  <c r="K36" i="6" s="1"/>
  <c r="J60" i="9"/>
  <c r="J36" i="6" s="1"/>
  <c r="I60" i="9"/>
  <c r="I36" i="6" s="1"/>
  <c r="H60" i="9"/>
  <c r="G60" i="9"/>
  <c r="G36" i="6" s="1"/>
  <c r="F60" i="9"/>
  <c r="E60" i="9"/>
  <c r="E36" i="6" s="1"/>
  <c r="D60" i="9"/>
  <c r="K42" i="9"/>
  <c r="J42" i="9"/>
  <c r="I42" i="9"/>
  <c r="H42" i="9"/>
  <c r="G42" i="9"/>
  <c r="F42" i="9"/>
  <c r="E42" i="9"/>
  <c r="D42" i="9"/>
  <c r="J28" i="9"/>
  <c r="H28" i="9"/>
  <c r="F28" i="9"/>
  <c r="D28" i="9"/>
  <c r="J23" i="9"/>
  <c r="H23" i="9"/>
  <c r="F23" i="9"/>
  <c r="D23" i="9"/>
  <c r="K20" i="9"/>
  <c r="J20" i="9"/>
  <c r="I20" i="9"/>
  <c r="H20" i="9"/>
  <c r="G20" i="9"/>
  <c r="F20" i="9"/>
  <c r="E20" i="9"/>
  <c r="D20" i="9"/>
  <c r="H36" i="6" l="1"/>
  <c r="F36" i="6"/>
  <c r="F64" i="9"/>
  <c r="D64" i="9"/>
  <c r="D36" i="6"/>
  <c r="D39" i="9"/>
  <c r="D41" i="9" s="1"/>
  <c r="F39" i="9"/>
  <c r="G39" i="9"/>
  <c r="H39" i="9"/>
  <c r="D22" i="9"/>
  <c r="I39" i="9"/>
  <c r="I41" i="9" s="1"/>
  <c r="F22" i="9"/>
  <c r="J39" i="9"/>
  <c r="H22" i="9"/>
  <c r="K39" i="9"/>
  <c r="J22" i="9"/>
  <c r="K63" i="9"/>
  <c r="K64" i="9" s="1"/>
  <c r="K39" i="6" s="1"/>
  <c r="G63" i="9"/>
  <c r="G64" i="9" s="1"/>
  <c r="G39" i="6" s="1"/>
  <c r="E63" i="9"/>
  <c r="E64" i="9" s="1"/>
  <c r="E39" i="6" s="1"/>
  <c r="E39" i="9"/>
  <c r="I63" i="9"/>
  <c r="I64" i="9" s="1"/>
  <c r="I39" i="6" s="1"/>
  <c r="G29" i="5"/>
  <c r="H41" i="9" l="1"/>
  <c r="E41" i="9"/>
  <c r="J41" i="9"/>
  <c r="K41" i="9"/>
  <c r="G41" i="9"/>
  <c r="F41" i="9"/>
  <c r="E38" i="9"/>
  <c r="E44" i="9" s="1"/>
  <c r="F38" i="9"/>
  <c r="F44" i="9" s="1"/>
  <c r="G38" i="9"/>
  <c r="G44" i="9" s="1"/>
  <c r="H38" i="9"/>
  <c r="H44" i="9" s="1"/>
  <c r="H61" i="9" s="1"/>
  <c r="H37" i="6" s="1"/>
  <c r="D38" i="9"/>
  <c r="K38" i="9"/>
  <c r="K44" i="9" s="1"/>
  <c r="I38" i="9"/>
  <c r="I44" i="9" s="1"/>
  <c r="J38" i="9"/>
  <c r="J44" i="9" s="1"/>
  <c r="E26" i="5"/>
  <c r="E27" i="5" s="1"/>
  <c r="G26" i="5"/>
  <c r="G27" i="5" s="1"/>
  <c r="I26" i="5"/>
  <c r="I27" i="5" s="1"/>
  <c r="C26" i="5"/>
  <c r="C27" i="5" s="1"/>
  <c r="C25" i="5"/>
  <c r="E25" i="5"/>
  <c r="G25" i="5"/>
  <c r="I25" i="5"/>
  <c r="C24" i="5"/>
  <c r="E24" i="5"/>
  <c r="G24" i="5"/>
  <c r="I24" i="5"/>
  <c r="E23" i="5"/>
  <c r="G23" i="5"/>
  <c r="I23" i="5"/>
  <c r="C23" i="5"/>
  <c r="C34" i="5"/>
  <c r="D34" i="5"/>
  <c r="E34" i="5"/>
  <c r="F34" i="5"/>
  <c r="G34" i="5"/>
  <c r="H34" i="5"/>
  <c r="I34" i="5"/>
  <c r="J34" i="5"/>
  <c r="C35" i="5"/>
  <c r="D35" i="5"/>
  <c r="E35" i="5"/>
  <c r="F35" i="5"/>
  <c r="G35" i="5"/>
  <c r="H35" i="5"/>
  <c r="I35" i="5"/>
  <c r="J35" i="5"/>
  <c r="D33" i="5"/>
  <c r="E33" i="5"/>
  <c r="F33" i="5"/>
  <c r="G33" i="5"/>
  <c r="H33" i="5"/>
  <c r="I33" i="5"/>
  <c r="J33" i="5"/>
  <c r="C33" i="5"/>
  <c r="D31" i="5"/>
  <c r="E31" i="5"/>
  <c r="F31" i="5"/>
  <c r="G31" i="5"/>
  <c r="H31" i="5"/>
  <c r="I31" i="5"/>
  <c r="J31" i="5"/>
  <c r="C31" i="5"/>
  <c r="D29" i="5"/>
  <c r="E29" i="5"/>
  <c r="F29" i="5"/>
  <c r="H29" i="5"/>
  <c r="I29" i="5"/>
  <c r="J29" i="5"/>
  <c r="C29" i="5"/>
  <c r="J55" i="8"/>
  <c r="J59" i="8" s="1"/>
  <c r="I55" i="8"/>
  <c r="I59" i="8" s="1"/>
  <c r="H55" i="8"/>
  <c r="H59" i="8" s="1"/>
  <c r="G55" i="8"/>
  <c r="G59" i="8" s="1"/>
  <c r="F55" i="8"/>
  <c r="F59" i="8" s="1"/>
  <c r="E55" i="8"/>
  <c r="E59" i="8" s="1"/>
  <c r="D55" i="8"/>
  <c r="C55" i="8"/>
  <c r="J40" i="8"/>
  <c r="I40" i="8"/>
  <c r="H40" i="8"/>
  <c r="G40" i="8"/>
  <c r="F40" i="8"/>
  <c r="E40" i="8"/>
  <c r="D40" i="8"/>
  <c r="C40" i="8"/>
  <c r="J38" i="8"/>
  <c r="I27" i="8"/>
  <c r="G27" i="8"/>
  <c r="G21" i="8" s="1"/>
  <c r="E27" i="8"/>
  <c r="C27" i="8"/>
  <c r="I22" i="8"/>
  <c r="G22" i="8"/>
  <c r="E22" i="8"/>
  <c r="E21" i="8" s="1"/>
  <c r="C22" i="8"/>
  <c r="C21" i="8" s="1"/>
  <c r="J19" i="8"/>
  <c r="I19" i="8"/>
  <c r="I38" i="8" s="1"/>
  <c r="I39" i="8" s="1"/>
  <c r="H19" i="8"/>
  <c r="H38" i="8" s="1"/>
  <c r="G19" i="8"/>
  <c r="G38" i="8" s="1"/>
  <c r="F19" i="8"/>
  <c r="F38" i="8" s="1"/>
  <c r="E19" i="8"/>
  <c r="E38" i="8" s="1"/>
  <c r="D19" i="8"/>
  <c r="D38" i="8" s="1"/>
  <c r="C19" i="8"/>
  <c r="C37" i="8" s="1"/>
  <c r="G10" i="8"/>
  <c r="C10" i="8"/>
  <c r="B8" i="8"/>
  <c r="I10" i="8" s="1"/>
  <c r="B6" i="8"/>
  <c r="E10" i="8" s="1"/>
  <c r="D18" i="5"/>
  <c r="D19" i="5" s="1"/>
  <c r="E18" i="5"/>
  <c r="E19" i="5" s="1"/>
  <c r="F18" i="5"/>
  <c r="F19" i="5" s="1"/>
  <c r="G18" i="5"/>
  <c r="G19" i="5" s="1"/>
  <c r="H18" i="5"/>
  <c r="H19" i="5" s="1"/>
  <c r="I18" i="5"/>
  <c r="I19" i="5" s="1"/>
  <c r="J18" i="5"/>
  <c r="J19" i="5" s="1"/>
  <c r="C18" i="5"/>
  <c r="C19" i="5" s="1"/>
  <c r="I15" i="5"/>
  <c r="G15" i="5"/>
  <c r="E15" i="5"/>
  <c r="E16" i="5"/>
  <c r="C15" i="5"/>
  <c r="C16" i="5"/>
  <c r="E14" i="5"/>
  <c r="F14" i="5"/>
  <c r="F55" i="5" s="1"/>
  <c r="G14" i="5"/>
  <c r="G55" i="5" s="1"/>
  <c r="H14" i="5"/>
  <c r="I14" i="5"/>
  <c r="J14" i="5"/>
  <c r="J55" i="5" s="1"/>
  <c r="D14" i="5"/>
  <c r="D55" i="5" s="1"/>
  <c r="C14" i="5"/>
  <c r="H11" i="6"/>
  <c r="H11" i="9" s="1"/>
  <c r="J11" i="6"/>
  <c r="J11" i="9" s="1"/>
  <c r="G56" i="8" l="1"/>
  <c r="I56" i="8"/>
  <c r="C58" i="8"/>
  <c r="C59" i="8"/>
  <c r="G57" i="8"/>
  <c r="C56" i="8"/>
  <c r="C38" i="8"/>
  <c r="I21" i="8"/>
  <c r="E56" i="8"/>
  <c r="E57" i="8"/>
  <c r="E40" i="9"/>
  <c r="E45" i="9" s="1"/>
  <c r="E47" i="9" s="1"/>
  <c r="H51" i="9"/>
  <c r="F51" i="9"/>
  <c r="H40" i="9"/>
  <c r="H45" i="9" s="1"/>
  <c r="F40" i="9"/>
  <c r="F45" i="9" s="1"/>
  <c r="F47" i="9" s="1"/>
  <c r="G40" i="9"/>
  <c r="G45" i="9" s="1"/>
  <c r="I40" i="9"/>
  <c r="I45" i="9" s="1"/>
  <c r="I47" i="9" s="1"/>
  <c r="K40" i="9"/>
  <c r="K45" i="9" s="1"/>
  <c r="K47" i="9" s="1"/>
  <c r="D44" i="9"/>
  <c r="D51" i="9" s="1"/>
  <c r="D52" i="9" s="1"/>
  <c r="D40" i="9"/>
  <c r="D45" i="9" s="1"/>
  <c r="D47" i="9" s="1"/>
  <c r="J51" i="9"/>
  <c r="J52" i="9" s="1"/>
  <c r="J40" i="9"/>
  <c r="J45" i="9" s="1"/>
  <c r="J47" i="9" s="1"/>
  <c r="G40" i="5"/>
  <c r="F40" i="5"/>
  <c r="C40" i="5"/>
  <c r="H38" i="5"/>
  <c r="H39" i="5" s="1"/>
  <c r="H43" i="5" s="1"/>
  <c r="I55" i="5"/>
  <c r="E55" i="5"/>
  <c r="H55" i="5"/>
  <c r="C22" i="5"/>
  <c r="C21" i="5" s="1"/>
  <c r="D37" i="5" s="1"/>
  <c r="D42" i="5" s="1"/>
  <c r="D40" i="5"/>
  <c r="E22" i="5"/>
  <c r="E21" i="5" s="1"/>
  <c r="D38" i="5"/>
  <c r="D39" i="5" s="1"/>
  <c r="D43" i="5" s="1"/>
  <c r="E40" i="5"/>
  <c r="G22" i="5"/>
  <c r="G21" i="5" s="1"/>
  <c r="H37" i="5" s="1"/>
  <c r="H42" i="5" s="1"/>
  <c r="I22" i="5"/>
  <c r="I21" i="5" s="1"/>
  <c r="J37" i="5" s="1"/>
  <c r="J42" i="5" s="1"/>
  <c r="J40" i="5"/>
  <c r="I40" i="5"/>
  <c r="H40" i="5"/>
  <c r="J37" i="8"/>
  <c r="J42" i="8" s="1"/>
  <c r="I37" i="8"/>
  <c r="I42" i="8" s="1"/>
  <c r="I46" i="8" s="1"/>
  <c r="D37" i="8"/>
  <c r="D42" i="8" s="1"/>
  <c r="C42" i="8"/>
  <c r="H39" i="8"/>
  <c r="H43" i="8" s="1"/>
  <c r="H44" i="8" s="1"/>
  <c r="C43" i="8"/>
  <c r="C57" i="8" s="1"/>
  <c r="E39" i="8"/>
  <c r="E43" i="8" s="1"/>
  <c r="F39" i="8"/>
  <c r="F43" i="8" s="1"/>
  <c r="G39" i="8"/>
  <c r="G43" i="8" s="1"/>
  <c r="G44" i="8" s="1"/>
  <c r="D58" i="8"/>
  <c r="D59" i="8" s="1"/>
  <c r="I43" i="8"/>
  <c r="I57" i="8" s="1"/>
  <c r="J39" i="8"/>
  <c r="J43" i="8" s="1"/>
  <c r="J44" i="8" s="1"/>
  <c r="E58" i="8"/>
  <c r="D39" i="8"/>
  <c r="D43" i="8" s="1"/>
  <c r="F58" i="8"/>
  <c r="E37" i="8"/>
  <c r="E42" i="8" s="1"/>
  <c r="E46" i="8" s="1"/>
  <c r="F56" i="8" s="1"/>
  <c r="G58" i="8"/>
  <c r="F37" i="8"/>
  <c r="F42" i="8" s="1"/>
  <c r="C39" i="8"/>
  <c r="H58" i="8"/>
  <c r="G37" i="8"/>
  <c r="G42" i="8" s="1"/>
  <c r="G46" i="8" s="1"/>
  <c r="I58" i="8"/>
  <c r="H37" i="8"/>
  <c r="H42" i="8" s="1"/>
  <c r="J58" i="8"/>
  <c r="C38" i="5"/>
  <c r="C39" i="5" s="1"/>
  <c r="C43" i="5" s="1"/>
  <c r="C55" i="5"/>
  <c r="I38" i="5"/>
  <c r="I39" i="5" s="1"/>
  <c r="I43" i="5" s="1"/>
  <c r="J38" i="5"/>
  <c r="J39" i="5" s="1"/>
  <c r="J43" i="5" s="1"/>
  <c r="G38" i="5"/>
  <c r="G39" i="5" s="1"/>
  <c r="G43" i="5" s="1"/>
  <c r="G57" i="5" s="1"/>
  <c r="F38" i="5"/>
  <c r="E38" i="5"/>
  <c r="H52" i="9" l="1"/>
  <c r="F61" i="9"/>
  <c r="F37" i="6" s="1"/>
  <c r="G46" i="9"/>
  <c r="G48" i="9" s="1"/>
  <c r="G47" i="9"/>
  <c r="F52" i="9" s="1"/>
  <c r="H46" i="9"/>
  <c r="H48" i="9" s="1"/>
  <c r="H47" i="9"/>
  <c r="H56" i="9"/>
  <c r="H54" i="9"/>
  <c r="H63" i="9" s="1"/>
  <c r="H64" i="9" s="1"/>
  <c r="H39" i="6" s="1"/>
  <c r="H53" i="9"/>
  <c r="F54" i="9"/>
  <c r="F63" i="9" s="1"/>
  <c r="F44" i="8"/>
  <c r="D44" i="8"/>
  <c r="C48" i="8" s="1"/>
  <c r="C46" i="8"/>
  <c r="F39" i="6"/>
  <c r="H62" i="9"/>
  <c r="H38" i="6" s="1"/>
  <c r="H49" i="9"/>
  <c r="K46" i="9"/>
  <c r="K48" i="9" s="1"/>
  <c r="K49" i="9" s="1"/>
  <c r="J46" i="9"/>
  <c r="J48" i="9" s="1"/>
  <c r="I46" i="9"/>
  <c r="I48" i="9" s="1"/>
  <c r="F46" i="9"/>
  <c r="F48" i="9" s="1"/>
  <c r="E46" i="9"/>
  <c r="E48" i="9" s="1"/>
  <c r="E49" i="9" s="1"/>
  <c r="D61" i="9"/>
  <c r="D37" i="6" s="1"/>
  <c r="D46" i="9"/>
  <c r="J61" i="9"/>
  <c r="J37" i="6" s="1"/>
  <c r="H58" i="5"/>
  <c r="H59" i="5" s="1"/>
  <c r="J54" i="9"/>
  <c r="J63" i="9" s="1"/>
  <c r="J64" i="9" s="1"/>
  <c r="J39" i="6" s="1"/>
  <c r="D58" i="5"/>
  <c r="D59" i="5" s="1"/>
  <c r="I57" i="5"/>
  <c r="J58" i="5"/>
  <c r="E37" i="5"/>
  <c r="E42" i="5" s="1"/>
  <c r="F37" i="5"/>
  <c r="F42" i="5" s="1"/>
  <c r="G37" i="5"/>
  <c r="G42" i="5" s="1"/>
  <c r="I37" i="5"/>
  <c r="I42" i="5" s="1"/>
  <c r="I46" i="5" s="1"/>
  <c r="I49" i="5" s="1"/>
  <c r="I58" i="5" s="1"/>
  <c r="I59" i="5" s="1"/>
  <c r="F58" i="5"/>
  <c r="J44" i="5"/>
  <c r="C44" i="8"/>
  <c r="E49" i="8"/>
  <c r="E48" i="8"/>
  <c r="E47" i="8" s="1"/>
  <c r="C49" i="8"/>
  <c r="C51" i="8"/>
  <c r="D56" i="8" s="1"/>
  <c r="E44" i="8"/>
  <c r="G48" i="8"/>
  <c r="G53" i="8" s="1"/>
  <c r="G51" i="8"/>
  <c r="G49" i="8"/>
  <c r="I49" i="8"/>
  <c r="I44" i="8"/>
  <c r="I48" i="8" s="1"/>
  <c r="I47" i="8" s="1"/>
  <c r="C37" i="5"/>
  <c r="C42" i="5" s="1"/>
  <c r="C44" i="5" s="1"/>
  <c r="H44" i="5"/>
  <c r="D44" i="5"/>
  <c r="F39" i="5"/>
  <c r="F43" i="5" s="1"/>
  <c r="E39" i="5"/>
  <c r="E43" i="5" s="1"/>
  <c r="G49" i="9" l="1"/>
  <c r="D56" i="9"/>
  <c r="E61" i="9" s="1"/>
  <c r="F53" i="9"/>
  <c r="C53" i="8"/>
  <c r="C52" i="8" s="1"/>
  <c r="C47" i="8"/>
  <c r="H56" i="8"/>
  <c r="J56" i="8"/>
  <c r="G47" i="8"/>
  <c r="F49" i="9"/>
  <c r="F62" i="9"/>
  <c r="F38" i="6" s="1"/>
  <c r="I61" i="9"/>
  <c r="I37" i="6" s="1"/>
  <c r="K61" i="9"/>
  <c r="K37" i="6" s="1"/>
  <c r="D54" i="9"/>
  <c r="I49" i="9"/>
  <c r="J53" i="9"/>
  <c r="D48" i="9"/>
  <c r="G44" i="5"/>
  <c r="G56" i="5"/>
  <c r="J59" i="5"/>
  <c r="F59" i="5"/>
  <c r="E46" i="5"/>
  <c r="E49" i="5" s="1"/>
  <c r="E58" i="5" s="1"/>
  <c r="E59" i="5" s="1"/>
  <c r="G46" i="5"/>
  <c r="E44" i="5"/>
  <c r="I44" i="5"/>
  <c r="I48" i="5" s="1"/>
  <c r="I47" i="5" s="1"/>
  <c r="F44" i="5"/>
  <c r="I56" i="5"/>
  <c r="C46" i="5"/>
  <c r="C49" i="5" s="1"/>
  <c r="C58" i="5" s="1"/>
  <c r="C59" i="5" s="1"/>
  <c r="G52" i="8"/>
  <c r="E56" i="5" l="1"/>
  <c r="D53" i="9"/>
  <c r="D57" i="9"/>
  <c r="D58" i="9" s="1"/>
  <c r="G61" i="9"/>
  <c r="G37" i="6" s="1"/>
  <c r="D57" i="8"/>
  <c r="F57" i="8"/>
  <c r="H57" i="8"/>
  <c r="J57" i="8"/>
  <c r="D39" i="6"/>
  <c r="D63" i="9"/>
  <c r="J62" i="9"/>
  <c r="J38" i="6" s="1"/>
  <c r="J49" i="9"/>
  <c r="D62" i="9"/>
  <c r="D49" i="9"/>
  <c r="G48" i="5"/>
  <c r="G53" i="5" s="1"/>
  <c r="C56" i="5"/>
  <c r="G49" i="5"/>
  <c r="G58" i="5" s="1"/>
  <c r="G51" i="5"/>
  <c r="H56" i="5" s="1"/>
  <c r="F56" i="5"/>
  <c r="E48" i="5"/>
  <c r="E47" i="5" s="1"/>
  <c r="E57" i="5" s="1"/>
  <c r="C51" i="5"/>
  <c r="D56" i="5" s="1"/>
  <c r="C48" i="5"/>
  <c r="C53" i="5" s="1"/>
  <c r="E62" i="9" l="1"/>
  <c r="H58" i="9"/>
  <c r="H57" i="9" s="1"/>
  <c r="K62" i="9" s="1"/>
  <c r="K38" i="6" s="1"/>
  <c r="G62" i="9"/>
  <c r="G38" i="6" s="1"/>
  <c r="E37" i="6"/>
  <c r="G47" i="5"/>
  <c r="G59" i="5"/>
  <c r="G52" i="5"/>
  <c r="H57" i="5" s="1"/>
  <c r="J56" i="5"/>
  <c r="C47" i="5"/>
  <c r="C57" i="5" s="1"/>
  <c r="C52" i="5"/>
  <c r="F57" i="5" s="1"/>
  <c r="I62" i="9" l="1"/>
  <c r="I38" i="6" s="1"/>
  <c r="J57" i="5"/>
  <c r="D57" i="5"/>
  <c r="D38" i="6" l="1"/>
  <c r="E38" i="6" l="1"/>
</calcChain>
</file>

<file path=xl/comments1.xml><?xml version="1.0" encoding="utf-8"?>
<comments xmlns="http://schemas.openxmlformats.org/spreadsheetml/2006/main">
  <authors>
    <author>SCDOT</author>
  </authors>
  <commentList>
    <comment ref="B15"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C15"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C16"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B19" authorId="0" shapeId="0">
      <text>
        <r>
          <rPr>
            <sz val="9"/>
            <color indexed="81"/>
            <rFont val="Tahoma"/>
            <family val="2"/>
          </rPr>
          <t>Speed:
Enter the speed in MPH and the sheet will convert to FPS for you. 
Do not enter speeds for non-existant movements.
FPS = 1.4667 x MPH</t>
        </r>
      </text>
    </comment>
    <comment ref="C19" authorId="0" shapeId="0">
      <text>
        <r>
          <rPr>
            <sz val="9"/>
            <color indexed="81"/>
            <rFont val="Tahoma"/>
            <family val="2"/>
          </rPr>
          <t>Speed:
Enter the speed in MPH and the sheet will convert to FPS for you. 
Do not enter speeds for non-existant movements.
FPS = 1.4667 x MPH</t>
        </r>
      </text>
    </comment>
    <comment ref="C20" authorId="0" shapeId="0">
      <text>
        <r>
          <rPr>
            <sz val="9"/>
            <color indexed="81"/>
            <rFont val="Tahoma"/>
            <family val="2"/>
          </rPr>
          <t>Speed:
Enter the speed in MPH and the sheet will convert to FPS for you. 
Do not enter speeds for non-existant movements.
FPS = 1.4667 x MPH</t>
        </r>
      </text>
    </comment>
    <comment ref="B22"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2"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3"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4"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5"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6"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7"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8"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30" authorId="0" shapeId="0">
      <text>
        <r>
          <rPr>
            <sz val="9"/>
            <color indexed="81"/>
            <rFont val="Tahoma"/>
            <family val="2"/>
          </rPr>
          <t xml:space="preserve">Clear Distance
The clear distance should be calculated based on the current Traffic Signal Design Guidelines.  </t>
        </r>
      </text>
    </comment>
    <comment ref="C30" authorId="0" shapeId="0">
      <text>
        <r>
          <rPr>
            <sz val="9"/>
            <color indexed="81"/>
            <rFont val="Tahoma"/>
            <family val="2"/>
          </rPr>
          <t>Clear Distance
The clear distance should be calculated based on the current Signals and Geometrics Section Design Manual.
If you know the clear distance in feet, enter it directly on that row.   
If you know the clear distance in meters, enter it on that row and the spreadsheet wil convert to feet for you.  
Do not enter widths for non-existant movements.
Feet = Meters x 3.2808</t>
        </r>
      </text>
    </comment>
    <comment ref="B32" authorId="0" shapeId="0">
      <text>
        <r>
          <rPr>
            <sz val="9"/>
            <color indexed="81"/>
            <rFont val="Tahoma"/>
            <family val="2"/>
          </rPr>
          <t>Ped Cross Dist
The clear distance should be calculated based on the current Traffic Signal Design Guidelines</t>
        </r>
      </text>
    </comment>
    <comment ref="C32" authorId="0" shapeId="0">
      <text>
        <r>
          <rPr>
            <sz val="9"/>
            <color indexed="81"/>
            <rFont val="Tahoma"/>
            <family val="2"/>
          </rPr>
          <t>Ped Cross Dist
If you know the pedestrian crossing distance in feet, enter it directly on that row.   
If you know it in meters, enter it on that row and the spreadsheet wil convert to feet for you.  
Do not enter widths unless there is a pedestrian phase.
Feet = Meters x 3.2808</t>
        </r>
      </text>
    </comment>
    <comment ref="B34"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C34"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C35"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C36"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B38"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C38"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C39"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C41"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C42"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B44"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C44"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C45"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C47"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C48"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C49"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B51"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C51"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C52"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C53"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C54"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B56"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C56"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C57"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C58"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B60"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C60"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61"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C61"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62"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C62"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63"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Unadjusted FDW - Recommended Phase Yellow, roundup to the second, minimum of 4 seconds.
If the controller at this site is programmed to allow FDW during yellow, add the recommended yellow back in to the FDW time.
(note: you must unprotect the sheet to change the FDW)</t>
        </r>
      </text>
    </comment>
    <comment ref="C63"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Unadjusted FDW - Recommended Phase Yellow, roundup to the second, minimum of 4 seconds.
If the controller at this site is programmed to allow FDW during yellow, add the recommended yellow back in to the FDW time.
(note: you must unprotect the sheet to change the FDW)</t>
        </r>
      </text>
    </comment>
    <comment ref="B64"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C64"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List>
</comments>
</file>

<file path=xl/comments2.xml><?xml version="1.0" encoding="utf-8"?>
<comments xmlns="http://schemas.openxmlformats.org/spreadsheetml/2006/main">
  <authors>
    <author>SCDOT</author>
  </authors>
  <commentList>
    <comment ref="B15"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C15"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C16"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B19" authorId="0" shapeId="0">
      <text>
        <r>
          <rPr>
            <sz val="9"/>
            <color indexed="81"/>
            <rFont val="Tahoma"/>
            <family val="2"/>
          </rPr>
          <t>Speed:
Enter the speed in MPH and the sheet will convert to FPS for you. 
Do not enter speeds for non-existant movements.
FPS = 1.4667 x MPH</t>
        </r>
      </text>
    </comment>
    <comment ref="C19" authorId="0" shapeId="0">
      <text>
        <r>
          <rPr>
            <sz val="9"/>
            <color indexed="81"/>
            <rFont val="Tahoma"/>
            <family val="2"/>
          </rPr>
          <t>Speed:
Enter the speed in MPH and the sheet will convert to FPS for you. 
Do not enter speeds for non-existant movements.
FPS = 1.4667 x MPH</t>
        </r>
      </text>
    </comment>
    <comment ref="C20" authorId="0" shapeId="0">
      <text>
        <r>
          <rPr>
            <sz val="9"/>
            <color indexed="81"/>
            <rFont val="Tahoma"/>
            <family val="2"/>
          </rPr>
          <t>Speed:
Enter the speed in MPH and the sheet will convert to FPS for you. 
Do not enter speeds for non-existant movements.
FPS = 1.4667 x MPH</t>
        </r>
      </text>
    </comment>
    <comment ref="B22"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2"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3"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4"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5"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C26"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8" authorId="0" shapeId="0">
      <text>
        <r>
          <rPr>
            <sz val="9"/>
            <color indexed="81"/>
            <rFont val="Tahoma"/>
            <family val="2"/>
          </rPr>
          <t xml:space="preserve">Clear Distance
The clear distance should be calculated based on the current Traffic Signal Design Guidelines.  </t>
        </r>
      </text>
    </comment>
    <comment ref="C28" authorId="0" shapeId="0">
      <text>
        <r>
          <rPr>
            <sz val="9"/>
            <color indexed="81"/>
            <rFont val="Tahoma"/>
            <family val="2"/>
          </rPr>
          <t>Clear Distance
The clear distance should be calculated based on the current Signals and Geometrics Section Design Manual.
If you know the clear distance in feet, enter it directly on that row.   
If you know the clear distance in meters, enter it on that row and the spreadsheet wil convert to feet for you.  
Do not enter widths for non-existant movements.
Feet = Meters x 3.2808</t>
        </r>
      </text>
    </comment>
    <comment ref="B30" authorId="0" shapeId="0">
      <text>
        <r>
          <rPr>
            <sz val="9"/>
            <color indexed="81"/>
            <rFont val="Tahoma"/>
            <family val="2"/>
          </rPr>
          <t>Ped Cross Dist
The clear distance should be calculated based on the current Traffic Signal Design Guidelines</t>
        </r>
      </text>
    </comment>
    <comment ref="C30" authorId="0" shapeId="0">
      <text>
        <r>
          <rPr>
            <sz val="9"/>
            <color indexed="81"/>
            <rFont val="Tahoma"/>
            <family val="2"/>
          </rPr>
          <t>Ped Cross Dist
If you know the pedestrian crossing distance in feet, enter it directly on that row.   
If you know it in meters, enter it on that row and the spreadsheet wil convert to feet for you.  
Do not enter widths unless there is a pedestrian phase.
Feet = Meters x 3.2808</t>
        </r>
      </text>
    </comment>
    <comment ref="B32"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C32"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C33"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C34"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B36"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C36"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37"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C37"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38"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C38"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39"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C39"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List>
</comments>
</file>

<file path=xl/comments3.xml><?xml version="1.0" encoding="utf-8"?>
<comments xmlns="http://schemas.openxmlformats.org/spreadsheetml/2006/main">
  <authors>
    <author>SCDOT</author>
  </authors>
  <commentList>
    <comment ref="A14"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B14"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B15"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A18" authorId="0" shapeId="0">
      <text>
        <r>
          <rPr>
            <sz val="9"/>
            <color indexed="81"/>
            <rFont val="Tahoma"/>
            <family val="2"/>
          </rPr>
          <t>Speed:
Enter the speed in MPH and the sheet will convert to FPS for you. 
Do not enter speeds for non-existant movements.
FPS = 1.4667 x MPH</t>
        </r>
      </text>
    </comment>
    <comment ref="B18" authorId="0" shapeId="0">
      <text>
        <r>
          <rPr>
            <sz val="9"/>
            <color indexed="81"/>
            <rFont val="Tahoma"/>
            <family val="2"/>
          </rPr>
          <t>Speed:
Enter the speed in MPH and the sheet will convert to FPS for you. 
Do not enter speeds for non-existant movements.
FPS = 1.4667 x MPH</t>
        </r>
      </text>
    </comment>
    <comment ref="B19" authorId="0" shapeId="0">
      <text>
        <r>
          <rPr>
            <sz val="9"/>
            <color indexed="81"/>
            <rFont val="Tahoma"/>
            <family val="2"/>
          </rPr>
          <t>Speed:
Enter the speed in MPH and the sheet will convert to FPS for you. 
Do not enter speeds for non-existant movements.
FPS = 1.4667 x MPH</t>
        </r>
      </text>
    </comment>
    <comment ref="A21"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1"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2"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3"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4"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5"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6"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7"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A29" authorId="0" shapeId="0">
      <text>
        <r>
          <rPr>
            <sz val="9"/>
            <color indexed="81"/>
            <rFont val="Tahoma"/>
            <family val="2"/>
          </rPr>
          <t xml:space="preserve">Clear Distance
The clear distance should be calculated based on the current Traffic Signal Design Guidelines.  </t>
        </r>
      </text>
    </comment>
    <comment ref="B29" authorId="0" shapeId="0">
      <text>
        <r>
          <rPr>
            <sz val="9"/>
            <color indexed="81"/>
            <rFont val="Tahoma"/>
            <family val="2"/>
          </rPr>
          <t>Clear Distance
The clear distance should be calculated based on the current Signals and Geometrics Section Design Manual.
If you know the clear distance in feet, enter it directly on that row.   
If you know the clear distance in meters, enter it on that row and the spreadsheet wil convert to feet for you.  
Do not enter widths for non-existant movements.
Feet = Meters x 3.2808</t>
        </r>
      </text>
    </comment>
    <comment ref="A31" authorId="0" shapeId="0">
      <text>
        <r>
          <rPr>
            <sz val="9"/>
            <color indexed="81"/>
            <rFont val="Tahoma"/>
            <family val="2"/>
          </rPr>
          <t>Ped Cross Dist
The clear distance should be calculated based on the current Traffic Signal Design Guidelines</t>
        </r>
      </text>
    </comment>
    <comment ref="B31" authorId="0" shapeId="0">
      <text>
        <r>
          <rPr>
            <sz val="9"/>
            <color indexed="81"/>
            <rFont val="Tahoma"/>
            <family val="2"/>
          </rPr>
          <t>Ped Cross Dist
If you know the pedestrian crossing distance in feet, enter it directly on that row.   
If you know it in meters, enter it on that row and the spreadsheet wil convert to feet for you.  
Do not enter widths unless there is a pedestrian phase.
Feet = Meters x 3.2808</t>
        </r>
      </text>
    </comment>
    <comment ref="A33"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B33"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B34"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B35"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A37"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B37"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B38"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B39"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B40"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A42"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B42"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B43"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B44"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A46"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B46"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B47"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B48"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B49"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A51"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B51"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B52"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B53"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A55"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55"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A56"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56"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A57"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57"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A58"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Unadjusted FDW - Recommended Phase Yellow, roundup to the second, minimum of 4 seconds.
If the controller at this site is programmed to allow FDW during yellow, add the recommended yellow back in to the FDW time.
(note: you must unprotect the sheet to change the FDW)</t>
        </r>
      </text>
    </comment>
    <comment ref="B58"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Unadjusted FDW - Recommended Phase Yellow, roundup to the second, minimum of 4 seconds.
If the controller at this site is programmed to allow FDW during yellow, add the recommended yellow back in to the FDW time.
(note: you must unprotect the sheet to change the FDW)</t>
        </r>
      </text>
    </comment>
    <comment ref="A59"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59"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List>
</comments>
</file>

<file path=xl/comments4.xml><?xml version="1.0" encoding="utf-8"?>
<comments xmlns="http://schemas.openxmlformats.org/spreadsheetml/2006/main">
  <authors>
    <author>SCDOT</author>
  </authors>
  <commentList>
    <comment ref="A14"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B14"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B15" authorId="0" shapeId="0">
      <text>
        <r>
          <rPr>
            <sz val="9"/>
            <color indexed="81"/>
            <rFont val="Tahoma"/>
            <family val="2"/>
          </rPr>
          <t>NEMA Phase #
Enter the NEMA phase number for existing movements.
For permissive only phasing, enter the thru phase number as permitted in the left turn column and as protected in the thru column.
For protected-permissive phasing, enter the left turn phase number as protected in the left turn column, 
then enter the thru phase number as permitted in the left turn column and as protected in the thru column.
For fully protected left turn phasing, enter the left turn phase number as protected in the left turn column
and enter the thru phase number as protected in the thru column.
For split phasing, enter the left+thru phase number as protected in both the left turn column and the thru column.
For tee-intersections, enter the stem phase number as protected in the left turn column.</t>
        </r>
      </text>
    </comment>
    <comment ref="A18" authorId="0" shapeId="0">
      <text>
        <r>
          <rPr>
            <sz val="9"/>
            <color indexed="81"/>
            <rFont val="Tahoma"/>
            <family val="2"/>
          </rPr>
          <t>Speed:
Enter the speed in MPH and the sheet will convert to FPS for you. 
Do not enter speeds for non-existant movements.
FPS = 1.4667 x MPH</t>
        </r>
      </text>
    </comment>
    <comment ref="B18" authorId="0" shapeId="0">
      <text>
        <r>
          <rPr>
            <sz val="9"/>
            <color indexed="81"/>
            <rFont val="Tahoma"/>
            <family val="2"/>
          </rPr>
          <t>Speed:
Enter the speed in MPH and the sheet will convert to FPS for you. 
Do not enter speeds for non-existant movements.
FPS = 1.4667 x MPH</t>
        </r>
      </text>
    </comment>
    <comment ref="B19" authorId="0" shapeId="0">
      <text>
        <r>
          <rPr>
            <sz val="9"/>
            <color indexed="81"/>
            <rFont val="Tahoma"/>
            <family val="2"/>
          </rPr>
          <t>Speed:
Enter the speed in MPH and the sheet will convert to FPS for you. 
Do not enter speeds for non-existant movements.
FPS = 1.4667 x MPH</t>
        </r>
      </text>
    </comment>
    <comment ref="A21"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1"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2"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3"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4"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5"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6"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B27" authorId="0" shapeId="0">
      <text>
        <r>
          <rPr>
            <sz val="9"/>
            <color indexed="81"/>
            <rFont val="Tahoma"/>
            <family val="2"/>
          </rPr>
          <t>Grade
If you have a trustworthy grade value, you may enter it at the bottom.
Otherwise, enter the elevation at the stopbar, the elevation at a setback, and the 
distance from the stopbar to the setback and the sheet will calculate grade for you.
If you are in the field taking grade measurements, the setback distance should be 
roughly equal to the level grade stopping sight distance for the thru movement.
Grade = Roundup(ElevStop-ElevSetbk)/Dist</t>
        </r>
      </text>
    </comment>
    <comment ref="A29" authorId="0" shapeId="0">
      <text>
        <r>
          <rPr>
            <sz val="9"/>
            <color indexed="81"/>
            <rFont val="Tahoma"/>
            <family val="2"/>
          </rPr>
          <t xml:space="preserve">Clear Distance
The clear distance should be calculated based on the current Traffic Signal Design Guidelines.  </t>
        </r>
      </text>
    </comment>
    <comment ref="B29" authorId="0" shapeId="0">
      <text>
        <r>
          <rPr>
            <sz val="9"/>
            <color indexed="81"/>
            <rFont val="Tahoma"/>
            <family val="2"/>
          </rPr>
          <t>Clear Distance
The clear distance should be calculated based on the current Signals and Geometrics Section Design Manual.
If you know the clear distance in feet, enter it directly on that row.   
If you know the clear distance in meters, enter it on that row and the spreadsheet wil convert to feet for you.  
Do not enter widths for non-existant movements.
Feet = Meters x 3.2808</t>
        </r>
      </text>
    </comment>
    <comment ref="A31" authorId="0" shapeId="0">
      <text>
        <r>
          <rPr>
            <sz val="9"/>
            <color indexed="81"/>
            <rFont val="Tahoma"/>
            <family val="2"/>
          </rPr>
          <t>Ped Cross Dist
The clear distance should be calculated based on the current Traffic Signal Design Guidelines</t>
        </r>
      </text>
    </comment>
    <comment ref="B31" authorId="0" shapeId="0">
      <text>
        <r>
          <rPr>
            <sz val="9"/>
            <color indexed="81"/>
            <rFont val="Tahoma"/>
            <family val="2"/>
          </rPr>
          <t>Ped Cross Dist
If you know the pedestrian crossing distance in feet, enter it directly on that row.   
If you know it in meters, enter it on that row and the spreadsheet wil convert to feet for you.  
Do not enter widths unless there is a pedestrian phase.
Feet = Meters x 3.2808</t>
        </r>
      </text>
    </comment>
    <comment ref="A33"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B33"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B34"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B35" authorId="0" shapeId="0">
      <text>
        <r>
          <rPr>
            <sz val="9"/>
            <color indexed="81"/>
            <rFont val="Tahoma"/>
            <family val="2"/>
          </rPr>
          <t>Parameters
These values are used in the formulas for calculating Yellow and All Red time.
The perception-reaction time (1.0 sec) and the deceleration rate (10.0 ft/sec2) are from the ITE Traffic Engineering Handbook.
The walk speed (3.5 ft/sec) is from the 2009 MUTCD.</t>
        </r>
      </text>
    </comment>
    <comment ref="A37"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B37"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B38"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B39"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B40" authorId="0" shapeId="0">
      <text>
        <r>
          <rPr>
            <sz val="9"/>
            <color indexed="81"/>
            <rFont val="Tahoma"/>
            <family val="2"/>
          </rPr>
          <t>Movement Calcs
These are the raw results from the ITE-based method for calculating 
clearance intervals as outlined in the Traffic Signals Design Guidelines
Both Y and AR are rounded up to the next tenth of a second.
Flashing Don't Walk is rounded up to the next second.
Yellow = PRT + (Speed) / (2 x Decel + 2 x G x g)
All Red = (IntWidth+length) / (Speed); where length = 20'
Mitigated Red = 3 + 0.5 x (IntWidth/Speed - 3), when All Red &gt; 3.0
Unadjusted FDW = PedClrDist / WalkSpd</t>
        </r>
      </text>
    </comment>
    <comment ref="A42"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B42"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B43"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B44" authorId="0" shapeId="0">
      <text>
        <r>
          <rPr>
            <sz val="9"/>
            <color indexed="81"/>
            <rFont val="Tahoma"/>
            <family val="2"/>
          </rPr>
          <t>Movement Results
These are the adjusted results from the ITE-based method for calculating 
clearance intervals as outlined in the Traffic Signals Design Guidelines
The movement calculations are subject to the following conditions:
Yellow: Must be at least 3.0 seconds
All Red: Must be at least 1.5 seconds, use Mitigated Reds when &gt; 3.0 seconds</t>
        </r>
      </text>
    </comment>
    <comment ref="A46"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B46"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B47"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B48"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B49" authorId="0" shapeId="0">
      <text>
        <r>
          <rPr>
            <sz val="9"/>
            <color indexed="81"/>
            <rFont val="Tahoma"/>
            <family val="2"/>
          </rPr>
          <t>Shared Mvmt Calc
These are the combined results when two or more movements share a common clearance interval.  
If there are no shared movement phases, the results should show "None".
Shared movement clearances are calculated as follows:
Use the longest Yellow
Use enough All Red to equal the longest Total Clear
Use the longest Unadjusted FDW</t>
        </r>
      </text>
    </comment>
    <comment ref="A51"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B51"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B52"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B53" authorId="0" shapeId="0">
      <text>
        <r>
          <rPr>
            <sz val="9"/>
            <color indexed="81"/>
            <rFont val="Tahoma"/>
            <family val="2"/>
          </rPr>
          <t>FYA Calc
These are the combined results for setting clearance times for through phases with FYA displays equal to one another (2=6 and/or 4=8)
If there are no FYA phases, the results should show "None".
Shared movement clearances are calculated as follows:
Use the longest Yellow
Use enough All Red to equal the longest Total Clear</t>
        </r>
      </text>
    </comment>
    <comment ref="A55"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55"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A56"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56"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A57"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57"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A58"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Unadjusted FDW - Recommended Phase Yellow, roundup to the second, minimum of 4 seconds.
If the controller at this site is programmed to allow FDW during yellow, add the recommended yellow back in to the FDW time.
(note: you must unprotect the sheet to change the FDW)</t>
        </r>
      </text>
    </comment>
    <comment ref="B58"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Unadjusted FDW - Recommended Phase Yellow, roundup to the second, minimum of 4 seconds.
If the controller at this site is programmed to allow FDW during yellow, add the recommended yellow back in to the FDW time.
(note: you must unprotect the sheet to change the FDW)</t>
        </r>
      </text>
    </comment>
    <comment ref="A59"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 ref="B59" authorId="0" shapeId="0">
      <text>
        <r>
          <rPr>
            <sz val="9"/>
            <color indexed="81"/>
            <rFont val="Tahoma"/>
            <family val="2"/>
          </rPr>
          <t>Recommended Clearance Intervals
These are the recommended clearance values for use on the signal plan.  
For protected phasing, the Yellow and All Red values should match the Movement Results.  
For permitted or split phasing, the Yellow and All Red values should match the Shared Mvmt Calcs.
FDW = FDW, roundup to the second, minimum of 4 seconds.</t>
        </r>
      </text>
    </comment>
  </commentList>
</comments>
</file>

<file path=xl/sharedStrings.xml><?xml version="1.0" encoding="utf-8"?>
<sst xmlns="http://schemas.openxmlformats.org/spreadsheetml/2006/main" count="362" uniqueCount="96">
  <si>
    <t>Clearance Time Calculations</t>
  </si>
  <si>
    <t>County:</t>
  </si>
  <si>
    <t>City:</t>
  </si>
  <si>
    <t>Computed by:</t>
  </si>
  <si>
    <t>NB Street:</t>
  </si>
  <si>
    <t>Checked by:</t>
  </si>
  <si>
    <t>SB Street:</t>
  </si>
  <si>
    <t>EB Street:</t>
  </si>
  <si>
    <t>Approved by:</t>
  </si>
  <si>
    <t>WB Street:</t>
  </si>
  <si>
    <t>Movement</t>
  </si>
  <si>
    <t>Northbound</t>
  </si>
  <si>
    <t>Eastbound</t>
  </si>
  <si>
    <t>Westbound</t>
  </si>
  <si>
    <t>Left</t>
  </si>
  <si>
    <t>Thru</t>
  </si>
  <si>
    <t>NEMA Phase #</t>
  </si>
  <si>
    <t>Speed</t>
  </si>
  <si>
    <t>mph</t>
  </si>
  <si>
    <t>ft/sec</t>
  </si>
  <si>
    <t>Grade</t>
  </si>
  <si>
    <t>%</t>
  </si>
  <si>
    <t>Elevation at Stopbar, ft</t>
  </si>
  <si>
    <t>Elevation at Setback, ft</t>
  </si>
  <si>
    <t>Dist to Setback, ft</t>
  </si>
  <si>
    <t>sec</t>
  </si>
  <si>
    <t>NOTES:</t>
  </si>
  <si>
    <t>Compute times only as needed for plan.</t>
  </si>
  <si>
    <t>Yellow change interval should be between 3 and 6 seconds.</t>
  </si>
  <si>
    <t>Southbound</t>
  </si>
  <si>
    <t>Recommended:</t>
  </si>
  <si>
    <t>Yellow</t>
  </si>
  <si>
    <t>FDW</t>
  </si>
  <si>
    <t>Phase #</t>
  </si>
  <si>
    <t>feet</t>
  </si>
  <si>
    <r>
      <t>-OR-</t>
    </r>
    <r>
      <rPr>
        <sz val="12"/>
        <color indexed="8"/>
        <rFont val="Arial Narrow"/>
        <family val="2"/>
      </rPr>
      <t xml:space="preserve">  Enter Grade, % </t>
    </r>
  </si>
  <si>
    <t>Parameters</t>
  </si>
  <si>
    <t>Percept-React Time, sec</t>
  </si>
  <si>
    <t>Walk Speed, fps</t>
  </si>
  <si>
    <t>Yellow, sec</t>
  </si>
  <si>
    <t>All Red, sec</t>
  </si>
  <si>
    <t>Total Clear, sec</t>
  </si>
  <si>
    <r>
      <t>Decel Rate, ft/sec</t>
    </r>
    <r>
      <rPr>
        <vertAlign val="superscript"/>
        <sz val="10.55"/>
        <color indexed="8"/>
        <rFont val="Arial Narrow"/>
        <family val="2"/>
      </rPr>
      <t>2</t>
    </r>
  </si>
  <si>
    <t>Turn movement</t>
  </si>
  <si>
    <t>Street Name</t>
  </si>
  <si>
    <t>Orientation</t>
  </si>
  <si>
    <t>Protected</t>
  </si>
  <si>
    <t>Permissive</t>
  </si>
  <si>
    <t>Ped clearance time is rounded up to the next whole second.</t>
  </si>
  <si>
    <t>Yellow and All Red times are rounded up to the next tenth of a second.</t>
  </si>
  <si>
    <t>Clear Distance</t>
  </si>
  <si>
    <t>Movement Calcs</t>
  </si>
  <si>
    <t>Mitigated Red, sec</t>
  </si>
  <si>
    <t>Ped Cross Dist</t>
  </si>
  <si>
    <t>All Red</t>
  </si>
  <si>
    <t>Movement Results</t>
  </si>
  <si>
    <t>Shared Mvmt Calc</t>
  </si>
  <si>
    <t>hidden calc</t>
  </si>
  <si>
    <t>calc grade</t>
  </si>
  <si>
    <t>Grades are rounded to the conservative whole percent.</t>
  </si>
  <si>
    <t>rounding for entered grade</t>
  </si>
  <si>
    <t>District:</t>
  </si>
  <si>
    <t>Sig. ID #</t>
  </si>
  <si>
    <t>Project #:</t>
  </si>
  <si>
    <t>Flashing Don't Walk, sec</t>
  </si>
  <si>
    <t>Flashing Don't Walk</t>
  </si>
  <si>
    <t>Red clearance intervals less than 1.5 and more than 4.0 seconds require special circumstances.</t>
  </si>
  <si>
    <t>Rev 2014-04-18</t>
  </si>
  <si>
    <t>FYA</t>
  </si>
  <si>
    <t>Y</t>
  </si>
  <si>
    <t>N</t>
  </si>
  <si>
    <t>FYA Calc</t>
  </si>
  <si>
    <t>='PRINT - Standard Intersection'!B3:F3</t>
  </si>
  <si>
    <t>='PRINT - Standard Intersection'!B3:F4</t>
  </si>
  <si>
    <t>='PRINT - Standard Intersection'!B3:F5</t>
  </si>
  <si>
    <t>='PRINT - Standard Intersection'!B3:F6</t>
  </si>
  <si>
    <t>='PRINT - Standard Intersection'!B3:F7</t>
  </si>
  <si>
    <t>='PRINT - Standard Intersection'!B3:F8</t>
  </si>
  <si>
    <t>='PRINT - Standard Intersection'!I3:J3</t>
  </si>
  <si>
    <t>='PRINT - Standard Intersection'!I3:J4</t>
  </si>
  <si>
    <t>='PRINT - Standard Intersection'!I3:J5</t>
  </si>
  <si>
    <t>='PRINT - Standard Intersection'!I3:J6</t>
  </si>
  <si>
    <t>='PRINT - Standard Intersection'!I3:J7</t>
  </si>
  <si>
    <t>='PRINT - Standard Intersection'!I3:J8</t>
  </si>
  <si>
    <t>='PRINT - Standard Intersection'!C10:D10</t>
  </si>
  <si>
    <t>='PRINT - Standard Intersection'!E10:F10</t>
  </si>
  <si>
    <t>='PRINT - Standard Intersection'!G10:H10</t>
  </si>
  <si>
    <t>='PRINT - Standard Intersection'!I10:J10</t>
  </si>
  <si>
    <t>Rev 2014-07-25</t>
  </si>
  <si>
    <t>Only enter the fields highlighted.</t>
  </si>
  <si>
    <t>Only edit the white and gray fields.</t>
  </si>
  <si>
    <t>Total Clear</t>
  </si>
  <si>
    <t>All Red, sec (Results)</t>
  </si>
  <si>
    <t>Total Clear, sec (Results)</t>
  </si>
  <si>
    <t>Total Clear, sec (Calc)</t>
  </si>
  <si>
    <t>Rev 2022-11-14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</si>
</sst>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_)"/>
  </numFmts>
  <fonts count="12" x14ac:knownFonts="1">
    <font>
      <sz val="10"/>
      <name val="Arial"/>
    </font>
    <font>
      <sz val="10"/>
      <name val="Arial"/>
      <family val="2"/>
    </font>
    <font>
      <b/>
      <sz val="18"/>
      <color indexed="8"/>
      <name val="Arial Narrow"/>
      <family val="2"/>
    </font>
    <font>
      <sz val="12"/>
      <color indexed="8"/>
      <name val="Arial Narrow"/>
      <family val="2"/>
    </font>
    <font>
      <b/>
      <sz val="12"/>
      <color indexed="8"/>
      <name val="Arial Narrow"/>
      <family val="2"/>
    </font>
    <font>
      <sz val="12"/>
      <name val="Arial Narrow"/>
      <family val="2"/>
    </font>
    <font>
      <b/>
      <sz val="12"/>
      <name val="Arial Narrow"/>
      <family val="2"/>
    </font>
    <font>
      <b/>
      <i/>
      <sz val="12"/>
      <color indexed="8"/>
      <name val="Arial Narrow"/>
      <family val="2"/>
    </font>
    <font>
      <vertAlign val="superscript"/>
      <sz val="10.55"/>
      <color indexed="8"/>
      <name val="Arial Narrow"/>
      <family val="2"/>
    </font>
    <font>
      <sz val="10"/>
      <name val="Arial"/>
      <family val="2"/>
    </font>
    <font>
      <b/>
      <i/>
      <sz val="12"/>
      <name val="Arial Narrow"/>
      <family val="2"/>
    </font>
    <font>
      <sz val="9"/>
      <color indexed="81"/>
      <name val="Tahoma"/>
      <family val="2"/>
    </font>
  </fonts>
  <fills count="8">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26"/>
        <bgColor indexed="9"/>
      </patternFill>
    </fill>
    <fill>
      <patternFill patternType="solid">
        <fgColor theme="0" tint="-4.9989318521683403E-2"/>
        <bgColor indexed="64"/>
      </patternFill>
    </fill>
    <fill>
      <patternFill patternType="solid">
        <fgColor rgb="FFFFFFCC"/>
        <bgColor indexed="64"/>
      </patternFill>
    </fill>
    <fill>
      <patternFill patternType="solid">
        <fgColor theme="0" tint="-0.499984740745262"/>
        <bgColor indexed="64"/>
      </patternFill>
    </fill>
  </fills>
  <borders count="4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9" fillId="0" borderId="0"/>
    <xf numFmtId="9" fontId="9" fillId="0" borderId="0" applyFont="0" applyFill="0" applyBorder="0" applyAlignment="0" applyProtection="0"/>
  </cellStyleXfs>
  <cellXfs count="289">
    <xf numFmtId="0" fontId="0" fillId="0" borderId="0" xfId="0"/>
    <xf numFmtId="0" fontId="3" fillId="0" borderId="0" xfId="0" applyFont="1" applyFill="1" applyBorder="1" applyAlignment="1" applyProtection="1">
      <alignment horizontal="right" vertical="center"/>
    </xf>
    <xf numFmtId="0" fontId="4" fillId="0" borderId="1" xfId="0" applyFont="1" applyFill="1" applyBorder="1" applyAlignment="1" applyProtection="1">
      <alignment horizontal="left" vertical="center"/>
    </xf>
    <xf numFmtId="164" fontId="3" fillId="0" borderId="2" xfId="0" applyNumberFormat="1" applyFont="1" applyFill="1" applyBorder="1" applyAlignment="1" applyProtection="1">
      <alignment horizontal="center" vertical="center"/>
    </xf>
    <xf numFmtId="164" fontId="4" fillId="0" borderId="2"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5" fillId="0" borderId="0" xfId="0" applyFont="1" applyAlignment="1" applyProtection="1">
      <alignment horizontal="right"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0" fontId="3" fillId="0" borderId="1" xfId="0" applyFont="1" applyFill="1" applyBorder="1" applyAlignment="1" applyProtection="1">
      <alignment horizontal="right" vertical="center"/>
    </xf>
    <xf numFmtId="0" fontId="3" fillId="0" borderId="3" xfId="0" applyFont="1" applyFill="1" applyBorder="1" applyAlignment="1" applyProtection="1">
      <alignment horizontal="right" vertical="center"/>
    </xf>
    <xf numFmtId="0" fontId="4" fillId="0" borderId="4" xfId="0" applyFont="1" applyFill="1" applyBorder="1" applyAlignment="1" applyProtection="1">
      <alignment horizontal="left" vertical="center"/>
    </xf>
    <xf numFmtId="0" fontId="3" fillId="2"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xf>
    <xf numFmtId="0" fontId="4" fillId="0" borderId="7" xfId="0" applyFont="1" applyFill="1" applyBorder="1" applyAlignment="1" applyProtection="1">
      <alignment horizontal="left" vertical="center"/>
    </xf>
    <xf numFmtId="2" fontId="3" fillId="0" borderId="8" xfId="0" applyNumberFormat="1" applyFont="1" applyFill="1" applyBorder="1" applyAlignment="1" applyProtection="1">
      <alignment horizontal="center" vertical="center"/>
    </xf>
    <xf numFmtId="0" fontId="3" fillId="0" borderId="9" xfId="0" applyFont="1" applyFill="1" applyBorder="1" applyAlignment="1" applyProtection="1">
      <alignment horizontal="right" vertical="center"/>
    </xf>
    <xf numFmtId="0" fontId="5" fillId="0" borderId="0" xfId="0" applyFont="1" applyAlignment="1" applyProtection="1">
      <alignment vertical="center"/>
    </xf>
    <xf numFmtId="0" fontId="6" fillId="0" borderId="4" xfId="0" applyFont="1" applyBorder="1" applyAlignment="1" applyProtection="1">
      <alignment vertical="center"/>
    </xf>
    <xf numFmtId="0" fontId="5" fillId="0" borderId="7" xfId="0" applyFont="1" applyBorder="1" applyAlignment="1" applyProtection="1">
      <alignment horizontal="right" vertical="center"/>
    </xf>
    <xf numFmtId="0" fontId="6" fillId="0" borderId="4" xfId="0" applyFont="1" applyBorder="1" applyAlignment="1" applyProtection="1">
      <alignment horizontal="left" vertical="center"/>
    </xf>
    <xf numFmtId="0" fontId="6" fillId="0" borderId="1" xfId="0" applyFont="1" applyBorder="1" applyAlignment="1" applyProtection="1">
      <alignment horizontal="left" vertical="center"/>
    </xf>
    <xf numFmtId="0" fontId="6" fillId="0" borderId="7" xfId="0" applyFont="1" applyBorder="1" applyAlignment="1" applyProtection="1">
      <alignment horizontal="left" vertical="center"/>
    </xf>
    <xf numFmtId="0" fontId="5" fillId="0" borderId="1" xfId="0" applyFont="1" applyBorder="1" applyAlignment="1" applyProtection="1">
      <alignment horizontal="left" vertical="center"/>
    </xf>
    <xf numFmtId="164" fontId="5" fillId="0" borderId="8" xfId="0" applyNumberFormat="1" applyFont="1" applyFill="1" applyBorder="1" applyAlignment="1" applyProtection="1">
      <alignment horizontal="center" vertical="center"/>
    </xf>
    <xf numFmtId="0" fontId="6" fillId="0" borderId="1" xfId="0" applyFont="1" applyBorder="1" applyAlignment="1" applyProtection="1">
      <alignment horizontal="right" vertical="center"/>
    </xf>
    <xf numFmtId="0" fontId="6" fillId="0" borderId="3" xfId="0" applyFont="1" applyBorder="1" applyAlignment="1" applyProtection="1">
      <alignment horizontal="right" vertical="center"/>
    </xf>
    <xf numFmtId="0" fontId="3" fillId="2" borderId="7" xfId="0" applyFont="1" applyFill="1" applyBorder="1" applyAlignment="1" applyProtection="1">
      <alignment horizontal="center" vertical="center"/>
      <protection locked="0"/>
    </xf>
    <xf numFmtId="1" fontId="4" fillId="0" borderId="5" xfId="0" applyNumberFormat="1" applyFont="1" applyFill="1" applyBorder="1" applyAlignment="1" applyProtection="1">
      <alignment horizontal="center" vertical="center"/>
    </xf>
    <xf numFmtId="0" fontId="3" fillId="0" borderId="2"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7" fillId="0" borderId="8" xfId="0" quotePrefix="1"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4" fillId="0" borderId="1" xfId="0" applyFont="1" applyFill="1" applyBorder="1" applyAlignment="1" applyProtection="1">
      <alignment horizontal="centerContinuous" vertical="center"/>
    </xf>
    <xf numFmtId="0" fontId="4" fillId="0" borderId="2" xfId="0" applyFont="1" applyFill="1" applyBorder="1" applyAlignment="1" applyProtection="1">
      <alignment horizontal="centerContinuous" vertical="center"/>
    </xf>
    <xf numFmtId="0" fontId="4" fillId="0" borderId="11" xfId="0" applyFont="1" applyFill="1" applyBorder="1" applyAlignment="1" applyProtection="1">
      <alignment horizontal="centerContinuous" vertical="center"/>
    </xf>
    <xf numFmtId="0" fontId="3" fillId="2" borderId="12" xfId="0"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xf>
    <xf numFmtId="164" fontId="3" fillId="0" borderId="13" xfId="0" applyNumberFormat="1" applyFont="1" applyFill="1" applyBorder="1" applyAlignment="1" applyProtection="1">
      <alignment horizontal="center" vertical="center"/>
    </xf>
    <xf numFmtId="1" fontId="4" fillId="0" borderId="12" xfId="0" applyNumberFormat="1" applyFont="1" applyFill="1" applyBorder="1" applyAlignment="1" applyProtection="1">
      <alignment horizontal="center" vertical="center"/>
    </xf>
    <xf numFmtId="164" fontId="3" fillId="0" borderId="11" xfId="0" applyNumberFormat="1" applyFont="1" applyFill="1" applyBorder="1" applyAlignment="1" applyProtection="1">
      <alignment horizontal="center" vertical="center"/>
    </xf>
    <xf numFmtId="164" fontId="4" fillId="0" borderId="11" xfId="0" applyNumberFormat="1" applyFont="1" applyFill="1" applyBorder="1" applyAlignment="1" applyProtection="1">
      <alignment horizontal="center" vertical="center"/>
    </xf>
    <xf numFmtId="0" fontId="4" fillId="0" borderId="9" xfId="0" applyFont="1" applyFill="1" applyBorder="1" applyAlignment="1" applyProtection="1">
      <alignment horizontal="left" vertical="top"/>
    </xf>
    <xf numFmtId="0" fontId="4" fillId="0" borderId="1" xfId="0" applyFont="1" applyFill="1" applyBorder="1" applyAlignment="1" applyProtection="1">
      <alignment horizontal="left" vertical="top"/>
    </xf>
    <xf numFmtId="0" fontId="5" fillId="3" borderId="14" xfId="0" applyFont="1" applyFill="1" applyBorder="1" applyAlignment="1" applyProtection="1">
      <alignment horizontal="left" vertical="center"/>
    </xf>
    <xf numFmtId="0" fontId="3" fillId="3"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top"/>
    </xf>
    <xf numFmtId="0" fontId="3" fillId="0" borderId="2" xfId="0" applyFont="1" applyFill="1" applyBorder="1" applyAlignment="1" applyProtection="1">
      <alignment horizontal="center" vertical="top"/>
    </xf>
    <xf numFmtId="0" fontId="3" fillId="3" borderId="6" xfId="0" applyFont="1" applyFill="1" applyBorder="1" applyAlignment="1" applyProtection="1">
      <alignment horizontal="center" vertical="center" shrinkToFit="1"/>
    </xf>
    <xf numFmtId="0" fontId="4" fillId="0" borderId="7" xfId="0" applyFont="1" applyFill="1" applyBorder="1" applyAlignment="1" applyProtection="1">
      <alignment horizontal="left" vertical="top"/>
    </xf>
    <xf numFmtId="0" fontId="3" fillId="0" borderId="8" xfId="0" applyFont="1" applyFill="1" applyBorder="1" applyAlignment="1" applyProtection="1">
      <alignment horizontal="center" vertical="top"/>
    </xf>
    <xf numFmtId="0" fontId="4" fillId="0" borderId="13"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1" fontId="3" fillId="4" borderId="12" xfId="0" applyNumberFormat="1" applyFont="1" applyFill="1" applyBorder="1" applyAlignment="1" applyProtection="1">
      <alignment horizontal="center" vertical="center"/>
      <protection locked="0"/>
    </xf>
    <xf numFmtId="1" fontId="3" fillId="4" borderId="5" xfId="0" applyNumberFormat="1" applyFont="1" applyFill="1" applyBorder="1" applyAlignment="1" applyProtection="1">
      <alignment horizontal="center" vertical="center"/>
      <protection locked="0"/>
    </xf>
    <xf numFmtId="1" fontId="3" fillId="4" borderId="4" xfId="0" applyNumberFormat="1" applyFont="1" applyFill="1" applyBorder="1" applyAlignment="1" applyProtection="1">
      <alignment horizontal="center" vertical="center"/>
      <protection locked="0"/>
    </xf>
    <xf numFmtId="166" fontId="5" fillId="0" borderId="0" xfId="0" applyNumberFormat="1" applyFont="1" applyAlignment="1" applyProtection="1">
      <alignment vertical="center"/>
    </xf>
    <xf numFmtId="164" fontId="3" fillId="0" borderId="8" xfId="0" applyNumberFormat="1" applyFont="1" applyFill="1" applyBorder="1" applyAlignment="1" applyProtection="1">
      <alignment horizontal="center" vertical="center"/>
    </xf>
    <xf numFmtId="164" fontId="3" fillId="0" borderId="12" xfId="0" applyNumberFormat="1" applyFont="1" applyFill="1" applyBorder="1" applyAlignment="1" applyProtection="1">
      <alignment horizontal="center" vertical="center"/>
    </xf>
    <xf numFmtId="164" fontId="3" fillId="0" borderId="5" xfId="0" applyNumberFormat="1"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5" fillId="3" borderId="21"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3" fillId="0" borderId="7" xfId="0" applyFont="1" applyFill="1" applyBorder="1" applyAlignment="1" applyProtection="1">
      <alignment horizontal="left" vertical="center"/>
    </xf>
    <xf numFmtId="164" fontId="3" fillId="0" borderId="1" xfId="0" applyNumberFormat="1" applyFont="1" applyFill="1" applyBorder="1" applyAlignment="1" applyProtection="1">
      <alignment horizontal="center" vertical="center"/>
    </xf>
    <xf numFmtId="1" fontId="4" fillId="0" borderId="23" xfId="0" applyNumberFormat="1" applyFont="1" applyFill="1" applyBorder="1" applyAlignment="1" applyProtection="1">
      <alignment horizontal="center" vertical="center"/>
    </xf>
    <xf numFmtId="1" fontId="4" fillId="0" borderId="3" xfId="0" applyNumberFormat="1" applyFont="1" applyFill="1" applyBorder="1" applyAlignment="1" applyProtection="1">
      <alignment horizontal="center" vertical="center"/>
    </xf>
    <xf numFmtId="164" fontId="3" fillId="5" borderId="5" xfId="0" applyNumberFormat="1" applyFont="1" applyFill="1" applyBorder="1" applyAlignment="1" applyProtection="1">
      <alignment horizontal="center" vertical="center"/>
    </xf>
    <xf numFmtId="164" fontId="3" fillId="5" borderId="15" xfId="0" applyNumberFormat="1" applyFont="1" applyFill="1" applyBorder="1" applyAlignment="1" applyProtection="1">
      <alignment horizontal="center" vertical="center"/>
    </xf>
    <xf numFmtId="164" fontId="4" fillId="5" borderId="2" xfId="0" applyNumberFormat="1" applyFont="1" applyFill="1" applyBorder="1" applyAlignment="1" applyProtection="1">
      <alignment horizontal="center" vertical="center"/>
    </xf>
    <xf numFmtId="0" fontId="5" fillId="0" borderId="0" xfId="2" applyFont="1" applyAlignment="1" applyProtection="1">
      <alignment vertical="center"/>
    </xf>
    <xf numFmtId="0" fontId="3" fillId="0" borderId="9" xfId="2" applyFont="1" applyFill="1" applyBorder="1" applyAlignment="1" applyProtection="1">
      <alignment horizontal="right" vertical="center"/>
    </xf>
    <xf numFmtId="0" fontId="3" fillId="0" borderId="1" xfId="2" applyFont="1" applyFill="1" applyBorder="1" applyAlignment="1" applyProtection="1">
      <alignment horizontal="right" vertical="center"/>
    </xf>
    <xf numFmtId="0" fontId="3" fillId="0" borderId="3" xfId="2" applyFont="1" applyFill="1" applyBorder="1" applyAlignment="1" applyProtection="1">
      <alignment horizontal="right" vertical="center"/>
    </xf>
    <xf numFmtId="0" fontId="5" fillId="3" borderId="21" xfId="2" applyFont="1" applyFill="1" applyBorder="1" applyAlignment="1" applyProtection="1">
      <alignment horizontal="center" vertical="center"/>
    </xf>
    <xf numFmtId="0" fontId="5" fillId="3" borderId="0" xfId="2" applyFont="1" applyFill="1" applyBorder="1" applyAlignment="1" applyProtection="1">
      <alignment horizontal="center" vertical="center"/>
    </xf>
    <xf numFmtId="0" fontId="5" fillId="3" borderId="0" xfId="2" applyFont="1" applyFill="1" applyBorder="1" applyAlignment="1" applyProtection="1">
      <alignment horizontal="center" vertical="center" wrapText="1"/>
    </xf>
    <xf numFmtId="0" fontId="5" fillId="3" borderId="22" xfId="2" applyFont="1" applyFill="1" applyBorder="1" applyAlignment="1" applyProtection="1">
      <alignment horizontal="center" vertical="center" wrapText="1"/>
    </xf>
    <xf numFmtId="0" fontId="4" fillId="0" borderId="9" xfId="2" applyFont="1" applyFill="1" applyBorder="1" applyAlignment="1" applyProtection="1">
      <alignment horizontal="left" vertical="top"/>
    </xf>
    <xf numFmtId="0" fontId="3" fillId="0" borderId="16" xfId="2" applyFont="1" applyFill="1" applyBorder="1" applyAlignment="1" applyProtection="1">
      <alignment horizontal="center" vertical="top"/>
    </xf>
    <xf numFmtId="0" fontId="4" fillId="0" borderId="1" xfId="2" applyFont="1" applyFill="1" applyBorder="1" applyAlignment="1" applyProtection="1">
      <alignment horizontal="left" vertical="top"/>
    </xf>
    <xf numFmtId="0" fontId="3" fillId="0" borderId="2" xfId="2" applyFont="1" applyFill="1" applyBorder="1" applyAlignment="1" applyProtection="1">
      <alignment horizontal="center" vertical="top"/>
    </xf>
    <xf numFmtId="0" fontId="4" fillId="0" borderId="11" xfId="2" applyFont="1" applyFill="1" applyBorder="1" applyAlignment="1" applyProtection="1">
      <alignment horizontal="centerContinuous" vertical="center"/>
    </xf>
    <xf numFmtId="0" fontId="4" fillId="0" borderId="2" xfId="2" applyFont="1" applyFill="1" applyBorder="1" applyAlignment="1" applyProtection="1">
      <alignment horizontal="centerContinuous" vertical="center"/>
    </xf>
    <xf numFmtId="0" fontId="4" fillId="0" borderId="1" xfId="2" applyFont="1" applyFill="1" applyBorder="1" applyAlignment="1" applyProtection="1">
      <alignment horizontal="centerContinuous" vertical="center"/>
    </xf>
    <xf numFmtId="0" fontId="4" fillId="0" borderId="7" xfId="2" applyFont="1" applyFill="1" applyBorder="1" applyAlignment="1" applyProtection="1">
      <alignment horizontal="left" vertical="top"/>
    </xf>
    <xf numFmtId="0" fontId="3" fillId="0" borderId="8" xfId="2" applyFont="1" applyFill="1" applyBorder="1" applyAlignment="1" applyProtection="1">
      <alignment horizontal="center" vertical="top"/>
    </xf>
    <xf numFmtId="0" fontId="4" fillId="0" borderId="13" xfId="2" applyFont="1" applyFill="1" applyBorder="1" applyAlignment="1" applyProtection="1">
      <alignment horizontal="center" vertical="center"/>
    </xf>
    <xf numFmtId="0" fontId="4" fillId="0" borderId="8" xfId="2" applyFont="1" applyFill="1" applyBorder="1" applyAlignment="1" applyProtection="1">
      <alignment horizontal="center" vertical="center"/>
    </xf>
    <xf numFmtId="0" fontId="4" fillId="0" borderId="7" xfId="2" applyFont="1" applyFill="1" applyBorder="1" applyAlignment="1" applyProtection="1">
      <alignment horizontal="center" vertical="center"/>
    </xf>
    <xf numFmtId="0" fontId="5" fillId="3" borderId="14" xfId="2" applyFont="1" applyFill="1" applyBorder="1" applyAlignment="1" applyProtection="1">
      <alignment horizontal="left" vertical="center"/>
    </xf>
    <xf numFmtId="0" fontId="3" fillId="3" borderId="6" xfId="2" applyFont="1" applyFill="1" applyBorder="1" applyAlignment="1" applyProtection="1">
      <alignment horizontal="center" vertical="center"/>
    </xf>
    <xf numFmtId="0" fontId="3" fillId="3" borderId="15" xfId="2" applyFont="1" applyFill="1" applyBorder="1" applyAlignment="1" applyProtection="1">
      <alignment horizontal="center" vertical="center"/>
    </xf>
    <xf numFmtId="0" fontId="4" fillId="0" borderId="4" xfId="2" applyFont="1" applyFill="1" applyBorder="1" applyAlignment="1" applyProtection="1">
      <alignment horizontal="left" vertical="center"/>
    </xf>
    <xf numFmtId="0" fontId="5" fillId="0" borderId="18" xfId="2" applyFont="1" applyBorder="1" applyAlignment="1" applyProtection="1">
      <alignment horizontal="center" vertical="center"/>
    </xf>
    <xf numFmtId="0" fontId="3" fillId="2" borderId="19" xfId="2" applyFont="1" applyFill="1" applyBorder="1" applyAlignment="1" applyProtection="1">
      <alignment horizontal="center" vertical="center"/>
      <protection locked="0"/>
    </xf>
    <xf numFmtId="0" fontId="3" fillId="2" borderId="20" xfId="2" applyFont="1" applyFill="1" applyBorder="1" applyAlignment="1" applyProtection="1">
      <alignment horizontal="center" vertical="center"/>
      <protection locked="0"/>
    </xf>
    <xf numFmtId="0" fontId="4" fillId="0" borderId="7" xfId="2" applyFont="1" applyFill="1" applyBorder="1" applyAlignment="1" applyProtection="1">
      <alignment horizontal="left" vertical="center"/>
    </xf>
    <xf numFmtId="0" fontId="5" fillId="0" borderId="17" xfId="2" applyFont="1" applyBorder="1" applyAlignment="1" applyProtection="1">
      <alignment horizontal="center" vertical="center"/>
    </xf>
    <xf numFmtId="0" fontId="3" fillId="2" borderId="7" xfId="2" applyFont="1" applyFill="1" applyBorder="1" applyAlignment="1" applyProtection="1">
      <alignment horizontal="center" vertical="center"/>
      <protection locked="0"/>
    </xf>
    <xf numFmtId="0" fontId="3" fillId="0" borderId="8" xfId="2" applyFont="1" applyFill="1" applyBorder="1" applyAlignment="1" applyProtection="1">
      <alignment horizontal="center" vertical="center"/>
    </xf>
    <xf numFmtId="0" fontId="4" fillId="0" borderId="32" xfId="2" applyFont="1" applyFill="1" applyBorder="1" applyAlignment="1" applyProtection="1">
      <alignment horizontal="left" vertical="center"/>
    </xf>
    <xf numFmtId="0" fontId="5" fillId="0" borderId="33" xfId="2" applyFont="1" applyBorder="1" applyAlignment="1" applyProtection="1">
      <alignment horizontal="center" vertical="center"/>
    </xf>
    <xf numFmtId="0" fontId="3" fillId="2" borderId="33" xfId="2" applyFont="1" applyFill="1" applyBorder="1" applyAlignment="1" applyProtection="1">
      <alignment horizontal="center" vertical="center"/>
      <protection locked="0"/>
    </xf>
    <xf numFmtId="0" fontId="3" fillId="0" borderId="33" xfId="2" applyFont="1" applyFill="1" applyBorder="1" applyAlignment="1" applyProtection="1">
      <alignment horizontal="center" vertical="center"/>
    </xf>
    <xf numFmtId="0" fontId="3" fillId="0" borderId="34" xfId="2" applyFont="1" applyFill="1" applyBorder="1" applyAlignment="1" applyProtection="1">
      <alignment horizontal="center" vertical="center"/>
    </xf>
    <xf numFmtId="0" fontId="3" fillId="0" borderId="5" xfId="2" applyFont="1" applyFill="1" applyBorder="1" applyAlignment="1" applyProtection="1">
      <alignment horizontal="center" vertical="center" shrinkToFit="1"/>
    </xf>
    <xf numFmtId="0" fontId="3" fillId="2" borderId="12" xfId="2" applyFont="1" applyFill="1" applyBorder="1" applyAlignment="1" applyProtection="1">
      <alignment horizontal="center" vertical="center"/>
      <protection locked="0"/>
    </xf>
    <xf numFmtId="0" fontId="3" fillId="2" borderId="5" xfId="2" applyFont="1" applyFill="1" applyBorder="1" applyAlignment="1" applyProtection="1">
      <alignment horizontal="center" vertical="center"/>
      <protection locked="0"/>
    </xf>
    <xf numFmtId="0" fontId="3" fillId="0" borderId="8" xfId="2" applyFont="1" applyFill="1" applyBorder="1" applyAlignment="1" applyProtection="1">
      <alignment horizontal="center" vertical="center" shrinkToFit="1"/>
    </xf>
    <xf numFmtId="2" fontId="3" fillId="0" borderId="13" xfId="2" applyNumberFormat="1" applyFont="1" applyFill="1" applyBorder="1" applyAlignment="1" applyProtection="1">
      <alignment horizontal="center" vertical="center"/>
    </xf>
    <xf numFmtId="2" fontId="3" fillId="0" borderId="8" xfId="2" applyNumberFormat="1" applyFont="1" applyFill="1" applyBorder="1" applyAlignment="1" applyProtection="1">
      <alignment horizontal="center" vertical="center"/>
    </xf>
    <xf numFmtId="0" fontId="3" fillId="3" borderId="6" xfId="2" applyFont="1" applyFill="1" applyBorder="1" applyAlignment="1" applyProtection="1">
      <alignment horizontal="center" vertical="center" shrinkToFit="1"/>
    </xf>
    <xf numFmtId="0" fontId="3" fillId="0" borderId="1" xfId="2" applyFont="1" applyFill="1" applyBorder="1" applyAlignment="1" applyProtection="1">
      <alignment horizontal="left" vertical="center"/>
    </xf>
    <xf numFmtId="0" fontId="3" fillId="0" borderId="2" xfId="2" applyFont="1" applyFill="1" applyBorder="1" applyAlignment="1" applyProtection="1">
      <alignment horizontal="center" vertical="center" shrinkToFit="1"/>
    </xf>
    <xf numFmtId="0" fontId="4" fillId="0" borderId="1" xfId="2" applyFont="1" applyFill="1" applyBorder="1" applyAlignment="1" applyProtection="1">
      <alignment horizontal="left" vertical="center"/>
    </xf>
    <xf numFmtId="0" fontId="7" fillId="0" borderId="8" xfId="2" quotePrefix="1" applyFont="1" applyFill="1" applyBorder="1" applyAlignment="1" applyProtection="1">
      <alignment horizontal="center" vertical="center" shrinkToFit="1"/>
    </xf>
    <xf numFmtId="0" fontId="3" fillId="0" borderId="7" xfId="2" applyFont="1" applyFill="1" applyBorder="1" applyAlignment="1" applyProtection="1">
      <alignment horizontal="left" vertical="center"/>
    </xf>
    <xf numFmtId="0" fontId="6" fillId="0" borderId="4" xfId="2" applyFont="1" applyBorder="1" applyAlignment="1" applyProtection="1">
      <alignment vertical="center"/>
    </xf>
    <xf numFmtId="1" fontId="3" fillId="4" borderId="4" xfId="2" applyNumberFormat="1" applyFont="1" applyFill="1" applyBorder="1" applyAlignment="1" applyProtection="1">
      <alignment horizontal="center" vertical="center"/>
      <protection locked="0"/>
    </xf>
    <xf numFmtId="1" fontId="3" fillId="4" borderId="5" xfId="2" applyNumberFormat="1" applyFont="1" applyFill="1" applyBorder="1" applyAlignment="1" applyProtection="1">
      <alignment horizontal="center" vertical="center"/>
      <protection locked="0"/>
    </xf>
    <xf numFmtId="1" fontId="3" fillId="4" borderId="12" xfId="2" applyNumberFormat="1" applyFont="1" applyFill="1" applyBorder="1" applyAlignment="1" applyProtection="1">
      <alignment horizontal="center" vertical="center"/>
      <protection locked="0"/>
    </xf>
    <xf numFmtId="0" fontId="6" fillId="0" borderId="4" xfId="2" applyFont="1" applyBorder="1" applyAlignment="1" applyProtection="1">
      <alignment horizontal="left" vertical="center"/>
    </xf>
    <xf numFmtId="164" fontId="3" fillId="0" borderId="12" xfId="2" applyNumberFormat="1" applyFont="1" applyFill="1" applyBorder="1" applyAlignment="1" applyProtection="1">
      <alignment horizontal="center" vertical="center"/>
    </xf>
    <xf numFmtId="164" fontId="3" fillId="0" borderId="2" xfId="2" applyNumberFormat="1" applyFont="1" applyFill="1" applyBorder="1" applyAlignment="1" applyProtection="1">
      <alignment horizontal="center" vertical="center"/>
    </xf>
    <xf numFmtId="0" fontId="6" fillId="0" borderId="1" xfId="2" applyFont="1" applyBorder="1" applyAlignment="1" applyProtection="1">
      <alignment horizontal="left" vertical="center"/>
    </xf>
    <xf numFmtId="164" fontId="3" fillId="0" borderId="11" xfId="2" applyNumberFormat="1" applyFont="1" applyFill="1" applyBorder="1" applyAlignment="1" applyProtection="1">
      <alignment horizontal="center" vertical="center"/>
    </xf>
    <xf numFmtId="164" fontId="3" fillId="0" borderId="5" xfId="2" applyNumberFormat="1" applyFont="1" applyFill="1" applyBorder="1" applyAlignment="1" applyProtection="1">
      <alignment horizontal="center" vertical="center"/>
    </xf>
    <xf numFmtId="0" fontId="6" fillId="0" borderId="7" xfId="2" applyFont="1" applyBorder="1" applyAlignment="1" applyProtection="1">
      <alignment horizontal="left" vertical="center"/>
    </xf>
    <xf numFmtId="164" fontId="3" fillId="0" borderId="13" xfId="2" applyNumberFormat="1" applyFont="1" applyFill="1" applyBorder="1" applyAlignment="1" applyProtection="1">
      <alignment horizontal="center" vertical="center"/>
    </xf>
    <xf numFmtId="164" fontId="3" fillId="0" borderId="8" xfId="2" applyNumberFormat="1" applyFont="1" applyFill="1" applyBorder="1" applyAlignment="1" applyProtection="1">
      <alignment horizontal="center" vertical="center"/>
    </xf>
    <xf numFmtId="0" fontId="5" fillId="0" borderId="1" xfId="2" applyFont="1" applyBorder="1" applyAlignment="1" applyProtection="1">
      <alignment horizontal="left" vertical="center"/>
    </xf>
    <xf numFmtId="164" fontId="3" fillId="0" borderId="1" xfId="2" applyNumberFormat="1" applyFont="1" applyFill="1" applyBorder="1" applyAlignment="1" applyProtection="1">
      <alignment horizontal="center" vertical="center"/>
    </xf>
    <xf numFmtId="164" fontId="3" fillId="0" borderId="15" xfId="2" applyNumberFormat="1" applyFont="1" applyFill="1" applyBorder="1" applyAlignment="1" applyProtection="1">
      <alignment horizontal="center" vertical="center"/>
    </xf>
    <xf numFmtId="164" fontId="5" fillId="0" borderId="8" xfId="2" applyNumberFormat="1" applyFont="1" applyFill="1" applyBorder="1" applyAlignment="1" applyProtection="1">
      <alignment horizontal="center" vertical="center"/>
    </xf>
    <xf numFmtId="0" fontId="6" fillId="0" borderId="5" xfId="2" applyFont="1" applyFill="1" applyBorder="1" applyAlignment="1" applyProtection="1">
      <alignment horizontal="center" vertical="center" shrinkToFit="1"/>
    </xf>
    <xf numFmtId="1" fontId="4" fillId="0" borderId="12" xfId="2" applyNumberFormat="1" applyFont="1" applyFill="1" applyBorder="1" applyAlignment="1" applyProtection="1">
      <alignment horizontal="center" vertical="center"/>
    </xf>
    <xf numFmtId="1" fontId="4" fillId="0" borderId="5" xfId="2" applyNumberFormat="1" applyFont="1" applyFill="1" applyBorder="1" applyAlignment="1" applyProtection="1">
      <alignment horizontal="center" vertical="center"/>
    </xf>
    <xf numFmtId="0" fontId="6" fillId="0" borderId="1" xfId="2" applyFont="1" applyBorder="1" applyAlignment="1" applyProtection="1">
      <alignment horizontal="right" vertical="center"/>
    </xf>
    <xf numFmtId="0" fontId="4" fillId="0" borderId="2" xfId="2" applyFont="1" applyFill="1" applyBorder="1" applyAlignment="1" applyProtection="1">
      <alignment horizontal="center" vertical="center" shrinkToFit="1"/>
    </xf>
    <xf numFmtId="166" fontId="5" fillId="0" borderId="0" xfId="2" applyNumberFormat="1" applyFont="1" applyAlignment="1" applyProtection="1">
      <alignment vertical="center"/>
    </xf>
    <xf numFmtId="0" fontId="5" fillId="0" borderId="7" xfId="2" applyFont="1" applyBorder="1" applyAlignment="1" applyProtection="1">
      <alignment horizontal="right" vertical="center"/>
    </xf>
    <xf numFmtId="0" fontId="6" fillId="0" borderId="3" xfId="2" applyFont="1" applyBorder="1" applyAlignment="1" applyProtection="1">
      <alignment horizontal="right" vertical="center"/>
    </xf>
    <xf numFmtId="0" fontId="4" fillId="0" borderId="10" xfId="2" applyFont="1" applyFill="1" applyBorder="1" applyAlignment="1" applyProtection="1">
      <alignment horizontal="center" vertical="center" shrinkToFit="1"/>
    </xf>
    <xf numFmtId="1" fontId="4" fillId="0" borderId="3" xfId="2" applyNumberFormat="1" applyFont="1" applyFill="1" applyBorder="1" applyAlignment="1" applyProtection="1">
      <alignment horizontal="center" vertical="center"/>
    </xf>
    <xf numFmtId="1" fontId="4" fillId="0" borderId="23" xfId="2" applyNumberFormat="1" applyFont="1" applyFill="1" applyBorder="1" applyAlignment="1" applyProtection="1">
      <alignment horizontal="center" vertical="center"/>
    </xf>
    <xf numFmtId="0" fontId="3" fillId="0" borderId="0" xfId="2" applyFont="1" applyFill="1" applyBorder="1" applyAlignment="1" applyProtection="1">
      <alignment horizontal="right" vertical="center"/>
    </xf>
    <xf numFmtId="0" fontId="3" fillId="0" borderId="0" xfId="2" applyFont="1" applyFill="1" applyBorder="1" applyAlignment="1" applyProtection="1">
      <alignment horizontal="left" vertical="center"/>
    </xf>
    <xf numFmtId="0" fontId="5" fillId="0" borderId="0" xfId="2" applyFont="1" applyAlignment="1" applyProtection="1">
      <alignment horizontal="right" vertical="center"/>
    </xf>
    <xf numFmtId="0" fontId="5" fillId="0" borderId="0" xfId="2" applyFont="1" applyAlignment="1" applyProtection="1">
      <alignment horizontal="center" vertical="center"/>
    </xf>
    <xf numFmtId="0" fontId="5" fillId="0" borderId="0" xfId="2" applyFont="1" applyAlignment="1" applyProtection="1">
      <alignment horizontal="left" vertical="center"/>
    </xf>
    <xf numFmtId="0" fontId="5" fillId="0" borderId="0" xfId="0" applyFont="1" applyBorder="1" applyAlignment="1" applyProtection="1">
      <alignment vertical="center"/>
    </xf>
    <xf numFmtId="1" fontId="4" fillId="0" borderId="0" xfId="2" applyNumberFormat="1" applyFont="1" applyFill="1" applyBorder="1" applyAlignment="1" applyProtection="1">
      <alignment horizontal="center" vertical="center"/>
    </xf>
    <xf numFmtId="164" fontId="4" fillId="0" borderId="1" xfId="0" applyNumberFormat="1" applyFont="1" applyFill="1" applyBorder="1" applyAlignment="1" applyProtection="1">
      <alignment horizontal="center" vertical="center"/>
    </xf>
    <xf numFmtId="1" fontId="4" fillId="0" borderId="18" xfId="2" applyNumberFormat="1" applyFont="1" applyFill="1" applyBorder="1" applyAlignment="1" applyProtection="1">
      <alignment horizontal="center" vertical="center"/>
    </xf>
    <xf numFmtId="164" fontId="4" fillId="0" borderId="37" xfId="0" applyNumberFormat="1" applyFont="1" applyFill="1" applyBorder="1" applyAlignment="1" applyProtection="1">
      <alignment horizontal="center" vertical="center"/>
    </xf>
    <xf numFmtId="1" fontId="4" fillId="0" borderId="4" xfId="2" applyNumberFormat="1" applyFont="1" applyFill="1" applyBorder="1" applyAlignment="1" applyProtection="1">
      <alignment horizontal="center" vertical="center"/>
    </xf>
    <xf numFmtId="164" fontId="4" fillId="0" borderId="3" xfId="2" applyNumberFormat="1" applyFont="1" applyFill="1" applyBorder="1" applyAlignment="1" applyProtection="1">
      <alignment horizontal="center" vertical="center"/>
    </xf>
    <xf numFmtId="164" fontId="4" fillId="0" borderId="23" xfId="2" applyNumberFormat="1" applyFont="1" applyFill="1" applyBorder="1" applyAlignment="1" applyProtection="1">
      <alignment horizontal="center" vertical="center"/>
    </xf>
    <xf numFmtId="164" fontId="4" fillId="0" borderId="36" xfId="2" applyNumberFormat="1" applyFont="1" applyFill="1" applyBorder="1" applyAlignment="1" applyProtection="1">
      <alignment horizontal="center" vertical="center"/>
    </xf>
    <xf numFmtId="164" fontId="4" fillId="0" borderId="35" xfId="2" applyNumberFormat="1" applyFont="1" applyFill="1" applyBorder="1" applyAlignment="1" applyProtection="1">
      <alignment horizontal="center" vertical="center"/>
    </xf>
    <xf numFmtId="0" fontId="5" fillId="6" borderId="0" xfId="0" applyFont="1" applyFill="1" applyAlignment="1" applyProtection="1">
      <alignment vertical="center"/>
    </xf>
    <xf numFmtId="0" fontId="10" fillId="6" borderId="0" xfId="0" applyFont="1" applyFill="1" applyAlignment="1" applyProtection="1">
      <alignment vertical="center"/>
    </xf>
    <xf numFmtId="0" fontId="10" fillId="0" borderId="0" xfId="0" applyFont="1" applyFill="1" applyAlignment="1" applyProtection="1">
      <alignment vertical="center"/>
    </xf>
    <xf numFmtId="0" fontId="5" fillId="0" borderId="0" xfId="2" applyFont="1" applyFill="1" applyAlignment="1" applyProtection="1">
      <alignment vertical="center"/>
    </xf>
    <xf numFmtId="0" fontId="3" fillId="2" borderId="1" xfId="0" applyFont="1" applyFill="1" applyBorder="1" applyAlignment="1" applyProtection="1">
      <alignment horizontal="center" vertical="center"/>
    </xf>
    <xf numFmtId="166" fontId="5" fillId="0" borderId="0" xfId="2" applyNumberFormat="1" applyFont="1" applyFill="1" applyAlignment="1" applyProtection="1">
      <alignment vertical="center"/>
    </xf>
    <xf numFmtId="0" fontId="3" fillId="3" borderId="33" xfId="2" applyFont="1" applyFill="1" applyBorder="1" applyAlignment="1" applyProtection="1">
      <alignment horizontal="center" vertical="center"/>
    </xf>
    <xf numFmtId="0" fontId="3" fillId="3" borderId="34" xfId="2"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3" borderId="39" xfId="2" applyFont="1" applyFill="1" applyBorder="1" applyAlignment="1" applyProtection="1">
      <alignment horizontal="center" vertical="center"/>
    </xf>
    <xf numFmtId="0" fontId="3" fillId="3" borderId="38" xfId="2" applyFont="1" applyFill="1" applyBorder="1" applyAlignment="1" applyProtection="1">
      <alignment horizontal="center" vertical="center"/>
    </xf>
    <xf numFmtId="0" fontId="3" fillId="0" borderId="18" xfId="2" applyFont="1" applyFill="1" applyBorder="1" applyAlignment="1" applyProtection="1">
      <alignment horizontal="center" vertical="center" shrinkToFit="1"/>
    </xf>
    <xf numFmtId="0" fontId="3" fillId="0" borderId="17" xfId="2" applyFont="1" applyFill="1" applyBorder="1" applyAlignment="1" applyProtection="1">
      <alignment horizontal="center" vertical="center" shrinkToFit="1"/>
    </xf>
    <xf numFmtId="2" fontId="3" fillId="0" borderId="1" xfId="2" applyNumberFormat="1" applyFont="1" applyFill="1" applyBorder="1" applyAlignment="1" applyProtection="1">
      <alignment horizontal="center" vertical="center"/>
    </xf>
    <xf numFmtId="2" fontId="3" fillId="0" borderId="2" xfId="2" applyNumberFormat="1" applyFont="1" applyFill="1" applyBorder="1" applyAlignment="1" applyProtection="1">
      <alignment horizontal="center" vertical="center"/>
    </xf>
    <xf numFmtId="0" fontId="5" fillId="7" borderId="1" xfId="2" applyFont="1" applyFill="1" applyBorder="1" applyAlignment="1" applyProtection="1">
      <alignment horizontal="left" vertical="center"/>
    </xf>
    <xf numFmtId="0" fontId="3" fillId="7" borderId="2" xfId="2" applyFont="1" applyFill="1" applyBorder="1" applyAlignment="1" applyProtection="1">
      <alignment horizontal="center" vertical="center" shrinkToFit="1"/>
    </xf>
    <xf numFmtId="164" fontId="3" fillId="7" borderId="11" xfId="2" applyNumberFormat="1" applyFont="1" applyFill="1" applyBorder="1" applyAlignment="1" applyProtection="1">
      <alignment horizontal="center" vertical="center"/>
    </xf>
    <xf numFmtId="164" fontId="3" fillId="7" borderId="2" xfId="2" applyNumberFormat="1" applyFont="1" applyFill="1" applyBorder="1" applyAlignment="1" applyProtection="1">
      <alignment horizontal="center" vertical="center"/>
    </xf>
    <xf numFmtId="0" fontId="5" fillId="7" borderId="7" xfId="2" applyFont="1" applyFill="1" applyBorder="1" applyAlignment="1" applyProtection="1">
      <alignment horizontal="left" vertical="center"/>
    </xf>
    <xf numFmtId="0" fontId="3" fillId="7" borderId="8" xfId="2" applyFont="1" applyFill="1" applyBorder="1" applyAlignment="1" applyProtection="1">
      <alignment horizontal="center" vertical="center" shrinkToFit="1"/>
    </xf>
    <xf numFmtId="0" fontId="5" fillId="0" borderId="7" xfId="2" applyFont="1" applyBorder="1" applyAlignment="1" applyProtection="1">
      <alignment horizontal="left" vertical="center"/>
    </xf>
    <xf numFmtId="0" fontId="6" fillId="7" borderId="7" xfId="2" applyFont="1" applyFill="1" applyBorder="1" applyAlignment="1" applyProtection="1">
      <alignment horizontal="left" vertical="center"/>
    </xf>
    <xf numFmtId="164" fontId="3" fillId="7" borderId="13" xfId="2" applyNumberFormat="1" applyFont="1" applyFill="1" applyBorder="1" applyAlignment="1" applyProtection="1">
      <alignment horizontal="center" vertical="center"/>
    </xf>
    <xf numFmtId="164" fontId="3" fillId="7" borderId="8" xfId="2" applyNumberFormat="1" applyFont="1" applyFill="1" applyBorder="1" applyAlignment="1" applyProtection="1">
      <alignment horizontal="center" vertical="center"/>
    </xf>
    <xf numFmtId="0" fontId="6" fillId="0" borderId="32" xfId="2" applyFont="1" applyBorder="1" applyAlignment="1" applyProtection="1">
      <alignment horizontal="left" vertical="center"/>
    </xf>
    <xf numFmtId="0" fontId="4" fillId="2" borderId="24" xfId="0" applyNumberFormat="1" applyFont="1" applyFill="1" applyBorder="1" applyAlignment="1" applyProtection="1">
      <alignment horizontal="left" vertical="center" indent="1" shrinkToFit="1"/>
    </xf>
    <xf numFmtId="0" fontId="3" fillId="0" borderId="24" xfId="2" applyFont="1" applyFill="1" applyBorder="1" applyAlignment="1" applyProtection="1">
      <alignment horizontal="right" vertical="center"/>
    </xf>
    <xf numFmtId="0" fontId="2" fillId="3" borderId="27" xfId="2" applyFont="1" applyFill="1" applyBorder="1" applyAlignment="1" applyProtection="1">
      <alignment horizontal="center" vertical="center"/>
    </xf>
    <xf numFmtId="0" fontId="2" fillId="3" borderId="28" xfId="2" applyFont="1" applyFill="1" applyBorder="1" applyAlignment="1" applyProtection="1">
      <alignment horizontal="center" vertical="center"/>
    </xf>
    <xf numFmtId="0" fontId="2" fillId="3" borderId="29" xfId="2" applyFont="1" applyFill="1" applyBorder="1" applyAlignment="1" applyProtection="1">
      <alignment horizontal="center" vertical="center"/>
    </xf>
    <xf numFmtId="0" fontId="4" fillId="3" borderId="21"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22" xfId="2" applyFont="1" applyFill="1" applyBorder="1" applyAlignment="1" applyProtection="1">
      <alignment horizontal="center" vertical="center"/>
    </xf>
    <xf numFmtId="0" fontId="3" fillId="0" borderId="30" xfId="2" applyFont="1" applyFill="1" applyBorder="1" applyAlignment="1" applyProtection="1">
      <alignment horizontal="right" vertical="center"/>
    </xf>
    <xf numFmtId="0" fontId="3" fillId="0" borderId="25" xfId="2" applyFont="1" applyFill="1" applyBorder="1" applyAlignment="1" applyProtection="1">
      <alignment horizontal="right" vertical="center"/>
    </xf>
    <xf numFmtId="0" fontId="4" fillId="0" borderId="25" xfId="2" applyFont="1" applyFill="1" applyBorder="1" applyAlignment="1" applyProtection="1">
      <alignment horizontal="center" vertical="center"/>
    </xf>
    <xf numFmtId="0" fontId="4" fillId="0" borderId="10" xfId="2" applyFont="1" applyFill="1" applyBorder="1" applyAlignment="1" applyProtection="1">
      <alignment horizontal="center" vertical="center"/>
    </xf>
    <xf numFmtId="0" fontId="4" fillId="0" borderId="26" xfId="2" applyNumberFormat="1" applyFont="1" applyFill="1" applyBorder="1" applyAlignment="1" applyProtection="1">
      <alignment horizontal="center" vertical="center" shrinkToFit="1"/>
    </xf>
    <xf numFmtId="0" fontId="4" fillId="0" borderId="16" xfId="2" applyNumberFormat="1" applyFont="1" applyFill="1" applyBorder="1" applyAlignment="1" applyProtection="1">
      <alignment horizontal="center" vertical="center" shrinkToFit="1"/>
    </xf>
    <xf numFmtId="0" fontId="4" fillId="0" borderId="9" xfId="2" applyNumberFormat="1" applyFont="1" applyFill="1" applyBorder="1" applyAlignment="1" applyProtection="1">
      <alignment horizontal="center" vertical="center" shrinkToFit="1"/>
    </xf>
    <xf numFmtId="9" fontId="3" fillId="0" borderId="12" xfId="1" applyFont="1" applyFill="1" applyBorder="1" applyAlignment="1" applyProtection="1">
      <alignment horizontal="center" vertical="center"/>
    </xf>
    <xf numFmtId="9" fontId="3" fillId="0" borderId="5" xfId="1" applyFont="1" applyFill="1" applyBorder="1" applyAlignment="1" applyProtection="1">
      <alignment horizontal="center" vertical="center"/>
    </xf>
    <xf numFmtId="9" fontId="3" fillId="0" borderId="12" xfId="1" applyNumberFormat="1" applyFont="1" applyFill="1" applyBorder="1" applyAlignment="1" applyProtection="1">
      <alignment horizontal="center" vertical="center"/>
    </xf>
    <xf numFmtId="9" fontId="3" fillId="0" borderId="5" xfId="1" applyNumberFormat="1" applyFont="1" applyFill="1" applyBorder="1" applyAlignment="1" applyProtection="1">
      <alignment horizontal="center" vertical="center"/>
    </xf>
    <xf numFmtId="9" fontId="3" fillId="0" borderId="14" xfId="3" applyNumberFormat="1" applyFont="1" applyFill="1" applyBorder="1" applyAlignment="1" applyProtection="1">
      <alignment horizontal="center" vertical="center"/>
    </xf>
    <xf numFmtId="9" fontId="3" fillId="0" borderId="15" xfId="3" applyNumberFormat="1" applyFont="1" applyFill="1" applyBorder="1" applyAlignment="1" applyProtection="1">
      <alignment horizontal="center" vertical="center"/>
    </xf>
    <xf numFmtId="164" fontId="3" fillId="2" borderId="11" xfId="0" applyNumberFormat="1" applyFont="1" applyFill="1" applyBorder="1" applyAlignment="1" applyProtection="1">
      <alignment horizontal="center" vertical="center"/>
    </xf>
    <xf numFmtId="164" fontId="3" fillId="2" borderId="2" xfId="0" applyNumberFormat="1" applyFont="1" applyFill="1" applyBorder="1" applyAlignment="1" applyProtection="1">
      <alignment horizontal="center" vertical="center"/>
    </xf>
    <xf numFmtId="9" fontId="3" fillId="2" borderId="11" xfId="1" applyFont="1" applyFill="1" applyBorder="1" applyAlignment="1" applyProtection="1">
      <alignment horizontal="center" vertical="center"/>
    </xf>
    <xf numFmtId="9" fontId="3" fillId="2" borderId="2" xfId="1" applyFont="1" applyFill="1" applyBorder="1" applyAlignment="1" applyProtection="1">
      <alignment horizontal="center" vertical="center"/>
    </xf>
    <xf numFmtId="165" fontId="3" fillId="2" borderId="13" xfId="3" applyNumberFormat="1" applyFont="1" applyFill="1" applyBorder="1" applyAlignment="1" applyProtection="1">
      <alignment horizontal="center" vertical="center"/>
    </xf>
    <xf numFmtId="165" fontId="3" fillId="2" borderId="8" xfId="3" applyNumberFormat="1" applyFont="1" applyFill="1" applyBorder="1" applyAlignment="1" applyProtection="1">
      <alignment horizontal="center" vertical="center"/>
    </xf>
    <xf numFmtId="164" fontId="3" fillId="0" borderId="14" xfId="2" applyNumberFormat="1" applyFont="1" applyFill="1" applyBorder="1" applyAlignment="1" applyProtection="1">
      <alignment horizontal="center" vertical="center"/>
    </xf>
    <xf numFmtId="164" fontId="3" fillId="0" borderId="15" xfId="2" applyNumberFormat="1" applyFont="1" applyFill="1" applyBorder="1" applyAlignment="1" applyProtection="1">
      <alignment horizontal="center" vertical="center"/>
    </xf>
    <xf numFmtId="164" fontId="3" fillId="0" borderId="6" xfId="2" applyNumberFormat="1" applyFont="1" applyFill="1" applyBorder="1" applyAlignment="1" applyProtection="1">
      <alignment horizontal="center" vertical="center"/>
    </xf>
    <xf numFmtId="0" fontId="4" fillId="2" borderId="37" xfId="0" applyNumberFormat="1" applyFont="1" applyFill="1" applyBorder="1" applyAlignment="1" applyProtection="1">
      <alignment horizontal="left" vertical="center" indent="1" shrinkToFit="1"/>
      <protection locked="0"/>
    </xf>
    <xf numFmtId="0" fontId="4" fillId="2" borderId="6" xfId="0" applyNumberFormat="1" applyFont="1" applyFill="1" applyBorder="1" applyAlignment="1" applyProtection="1">
      <alignment horizontal="left" vertical="center" indent="1" shrinkToFit="1"/>
      <protection locked="0"/>
    </xf>
    <xf numFmtId="0" fontId="4" fillId="2" borderId="11" xfId="0" applyNumberFormat="1" applyFont="1" applyFill="1" applyBorder="1" applyAlignment="1" applyProtection="1">
      <alignment horizontal="left" vertical="center" indent="1" shrinkToFit="1"/>
      <protection locked="0"/>
    </xf>
    <xf numFmtId="0" fontId="3" fillId="0" borderId="24" xfId="0" applyFont="1" applyFill="1" applyBorder="1" applyAlignment="1" applyProtection="1">
      <alignment horizontal="right" vertical="center"/>
    </xf>
    <xf numFmtId="0" fontId="4" fillId="2" borderId="24" xfId="0" applyNumberFormat="1" applyFont="1" applyFill="1" applyBorder="1" applyAlignment="1" applyProtection="1">
      <alignment horizontal="left" vertical="center" indent="1" shrinkToFit="1"/>
      <protection locked="0"/>
    </xf>
    <xf numFmtId="0" fontId="4" fillId="2" borderId="2" xfId="0" applyNumberFormat="1" applyFont="1" applyFill="1" applyBorder="1" applyAlignment="1" applyProtection="1">
      <alignment horizontal="left" vertical="center" indent="1" shrinkToFit="1"/>
      <protection locked="0"/>
    </xf>
    <xf numFmtId="0" fontId="2" fillId="3" borderId="27"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3" fillId="0" borderId="31" xfId="0" applyFont="1" applyFill="1" applyBorder="1" applyAlignment="1" applyProtection="1">
      <alignment horizontal="right" vertical="center"/>
    </xf>
    <xf numFmtId="0" fontId="3" fillId="0" borderId="26" xfId="0" applyFont="1" applyFill="1" applyBorder="1" applyAlignment="1" applyProtection="1">
      <alignment horizontal="right" vertical="center"/>
    </xf>
    <xf numFmtId="0" fontId="4" fillId="2" borderId="30" xfId="0" applyNumberFormat="1" applyFont="1" applyFill="1" applyBorder="1" applyAlignment="1" applyProtection="1">
      <alignment horizontal="left" vertical="center" indent="1" shrinkToFit="1"/>
      <protection locked="0"/>
    </xf>
    <xf numFmtId="0" fontId="4" fillId="2" borderId="16" xfId="0" applyNumberFormat="1" applyFont="1" applyFill="1" applyBorder="1" applyAlignment="1" applyProtection="1">
      <alignment horizontal="left" vertical="center" indent="1" shrinkToFit="1"/>
      <protection locked="0"/>
    </xf>
    <xf numFmtId="0" fontId="3" fillId="0" borderId="25" xfId="0" applyFont="1" applyFill="1" applyBorder="1" applyAlignment="1" applyProtection="1">
      <alignment horizontal="right" vertical="center"/>
    </xf>
    <xf numFmtId="0" fontId="4" fillId="0" borderId="25"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164" fontId="3" fillId="2" borderId="11" xfId="0" applyNumberFormat="1" applyFont="1" applyFill="1" applyBorder="1" applyAlignment="1" applyProtection="1">
      <alignment horizontal="center" vertical="center"/>
      <protection locked="0"/>
    </xf>
    <xf numFmtId="164" fontId="3" fillId="2" borderId="2" xfId="0" applyNumberFormat="1" applyFont="1" applyFill="1" applyBorder="1" applyAlignment="1" applyProtection="1">
      <alignment horizontal="center" vertical="center"/>
      <protection locked="0"/>
    </xf>
    <xf numFmtId="164" fontId="3" fillId="0" borderId="11" xfId="0" applyNumberFormat="1" applyFont="1" applyFill="1" applyBorder="1" applyAlignment="1" applyProtection="1">
      <alignment horizontal="center" vertical="center"/>
    </xf>
    <xf numFmtId="164" fontId="3" fillId="0" borderId="2" xfId="0" applyNumberFormat="1" applyFont="1" applyFill="1" applyBorder="1" applyAlignment="1" applyProtection="1">
      <alignment horizontal="center" vertical="center"/>
    </xf>
    <xf numFmtId="9" fontId="3" fillId="0" borderId="12" xfId="3" applyNumberFormat="1" applyFont="1" applyFill="1" applyBorder="1" applyAlignment="1" applyProtection="1">
      <alignment horizontal="center" vertical="center"/>
    </xf>
    <xf numFmtId="9" fontId="3" fillId="0" borderId="5" xfId="3" applyNumberFormat="1" applyFont="1" applyFill="1" applyBorder="1" applyAlignment="1" applyProtection="1">
      <alignment horizontal="center" vertical="center"/>
    </xf>
    <xf numFmtId="9" fontId="3" fillId="2" borderId="13" xfId="1" applyNumberFormat="1" applyFont="1" applyFill="1" applyBorder="1" applyAlignment="1" applyProtection="1">
      <alignment horizontal="center" vertical="center"/>
      <protection locked="0"/>
    </xf>
    <xf numFmtId="9" fontId="3" fillId="2" borderId="8" xfId="1" applyNumberFormat="1" applyFont="1" applyFill="1" applyBorder="1" applyAlignment="1" applyProtection="1">
      <alignment horizontal="center" vertical="center"/>
      <protection locked="0"/>
    </xf>
    <xf numFmtId="49" fontId="4" fillId="2" borderId="24" xfId="0" applyNumberFormat="1" applyFont="1" applyFill="1" applyBorder="1" applyAlignment="1" applyProtection="1">
      <alignment horizontal="left" vertical="center" indent="1" shrinkToFit="1"/>
      <protection locked="0"/>
    </xf>
    <xf numFmtId="49" fontId="4" fillId="2" borderId="30" xfId="0" applyNumberFormat="1" applyFont="1" applyFill="1" applyBorder="1" applyAlignment="1" applyProtection="1">
      <alignment horizontal="left" vertical="center" indent="1" shrinkToFit="1"/>
      <protection locked="0"/>
    </xf>
    <xf numFmtId="49" fontId="4" fillId="2" borderId="16" xfId="0" applyNumberFormat="1" applyFont="1" applyFill="1" applyBorder="1" applyAlignment="1" applyProtection="1">
      <alignment horizontal="left" vertical="center" indent="1" shrinkToFit="1"/>
      <protection locked="0"/>
    </xf>
    <xf numFmtId="49" fontId="4" fillId="2" borderId="25" xfId="0" applyNumberFormat="1" applyFont="1" applyFill="1" applyBorder="1" applyAlignment="1" applyProtection="1">
      <alignment horizontal="left" vertical="center" indent="1" shrinkToFit="1"/>
      <protection locked="0"/>
    </xf>
    <xf numFmtId="49" fontId="4" fillId="0" borderId="30" xfId="0" applyNumberFormat="1" applyFont="1" applyFill="1" applyBorder="1" applyAlignment="1" applyProtection="1">
      <alignment horizontal="left" vertical="center" indent="1" shrinkToFit="1"/>
      <protection locked="0"/>
    </xf>
    <xf numFmtId="49" fontId="4" fillId="0" borderId="16" xfId="0" applyNumberFormat="1" applyFont="1" applyFill="1" applyBorder="1" applyAlignment="1" applyProtection="1">
      <alignment horizontal="left" vertical="center" indent="1" shrinkToFit="1"/>
      <protection locked="0"/>
    </xf>
    <xf numFmtId="49" fontId="4" fillId="0" borderId="26" xfId="0" applyNumberFormat="1" applyFont="1" applyFill="1" applyBorder="1" applyAlignment="1" applyProtection="1">
      <alignment horizontal="center" vertical="center" shrinkToFit="1"/>
    </xf>
    <xf numFmtId="49" fontId="4" fillId="0" borderId="16" xfId="0" applyNumberFormat="1" applyFont="1" applyFill="1" applyBorder="1" applyAlignment="1" applyProtection="1">
      <alignment horizontal="center" vertical="center" shrinkToFit="1"/>
    </xf>
    <xf numFmtId="9" fontId="3" fillId="0" borderId="14" xfId="1" applyNumberFormat="1" applyFont="1" applyFill="1" applyBorder="1" applyAlignment="1" applyProtection="1">
      <alignment horizontal="center" vertical="center"/>
    </xf>
    <xf numFmtId="9" fontId="3" fillId="0" borderId="15" xfId="1" applyNumberFormat="1" applyFont="1" applyFill="1" applyBorder="1" applyAlignment="1" applyProtection="1">
      <alignment horizontal="center" vertical="center"/>
    </xf>
    <xf numFmtId="9" fontId="3" fillId="2" borderId="14" xfId="1" applyFont="1" applyFill="1" applyBorder="1" applyAlignment="1" applyProtection="1">
      <alignment horizontal="center" vertical="center"/>
      <protection locked="0"/>
    </xf>
    <xf numFmtId="9" fontId="3" fillId="2" borderId="15" xfId="1" applyFont="1" applyFill="1" applyBorder="1" applyAlignment="1" applyProtection="1">
      <alignment horizontal="center" vertical="center"/>
      <protection locked="0"/>
    </xf>
    <xf numFmtId="165" fontId="3" fillId="0" borderId="13" xfId="1" applyNumberFormat="1" applyFont="1" applyFill="1" applyBorder="1" applyAlignment="1" applyProtection="1">
      <alignment horizontal="center" vertical="center"/>
      <protection locked="0"/>
    </xf>
    <xf numFmtId="165" fontId="3" fillId="0" borderId="8" xfId="1" applyNumberFormat="1" applyFont="1" applyFill="1" applyBorder="1" applyAlignment="1" applyProtection="1">
      <alignment horizontal="center" vertical="center"/>
      <protection locked="0"/>
    </xf>
    <xf numFmtId="164" fontId="3" fillId="5" borderId="14" xfId="0" applyNumberFormat="1" applyFont="1" applyFill="1" applyBorder="1" applyAlignment="1" applyProtection="1">
      <alignment horizontal="center" vertical="center"/>
    </xf>
    <xf numFmtId="164" fontId="3" fillId="5" borderId="15" xfId="0" applyNumberFormat="1" applyFont="1" applyFill="1" applyBorder="1" applyAlignment="1" applyProtection="1">
      <alignment horizontal="center" vertical="center"/>
    </xf>
    <xf numFmtId="164" fontId="3" fillId="0" borderId="14"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5" borderId="6" xfId="0" applyNumberFormat="1" applyFont="1" applyFill="1" applyBorder="1" applyAlignment="1" applyProtection="1">
      <alignment horizontal="center" vertical="center"/>
    </xf>
    <xf numFmtId="164" fontId="3" fillId="0" borderId="6" xfId="0" applyNumberFormat="1" applyFont="1" applyFill="1" applyBorder="1" applyAlignment="1" applyProtection="1">
      <alignment horizontal="center" vertical="center"/>
    </xf>
    <xf numFmtId="49" fontId="4" fillId="2" borderId="24" xfId="2" applyNumberFormat="1" applyFont="1" applyFill="1" applyBorder="1" applyAlignment="1" applyProtection="1">
      <alignment horizontal="left" vertical="center" indent="1" shrinkToFit="1"/>
      <protection locked="0"/>
    </xf>
    <xf numFmtId="49" fontId="4" fillId="2" borderId="2" xfId="2" applyNumberFormat="1" applyFont="1" applyFill="1" applyBorder="1" applyAlignment="1" applyProtection="1">
      <alignment horizontal="left" vertical="center" indent="1" shrinkToFit="1"/>
      <protection locked="0"/>
    </xf>
    <xf numFmtId="49" fontId="4" fillId="2" borderId="30" xfId="2" applyNumberFormat="1" applyFont="1" applyFill="1" applyBorder="1" applyAlignment="1" applyProtection="1">
      <alignment horizontal="left" vertical="center" indent="1" shrinkToFit="1"/>
      <protection locked="0"/>
    </xf>
    <xf numFmtId="0" fontId="3" fillId="0" borderId="31" xfId="2" applyFont="1" applyFill="1" applyBorder="1" applyAlignment="1" applyProtection="1">
      <alignment horizontal="right" vertical="center"/>
    </xf>
    <xf numFmtId="0" fontId="3" fillId="0" borderId="26" xfId="2" applyFont="1" applyFill="1" applyBorder="1" applyAlignment="1" applyProtection="1">
      <alignment horizontal="right" vertical="center"/>
    </xf>
    <xf numFmtId="49" fontId="4" fillId="2" borderId="16" xfId="2" applyNumberFormat="1" applyFont="1" applyFill="1" applyBorder="1" applyAlignment="1" applyProtection="1">
      <alignment horizontal="left" vertical="center" indent="1" shrinkToFit="1"/>
      <protection locked="0"/>
    </xf>
    <xf numFmtId="49" fontId="4" fillId="2" borderId="25" xfId="2" applyNumberFormat="1" applyFont="1" applyFill="1" applyBorder="1" applyAlignment="1" applyProtection="1">
      <alignment horizontal="left" vertical="center" indent="1" shrinkToFit="1"/>
      <protection locked="0"/>
    </xf>
    <xf numFmtId="49" fontId="4" fillId="0" borderId="26" xfId="2" applyNumberFormat="1" applyFont="1" applyFill="1" applyBorder="1" applyAlignment="1" applyProtection="1">
      <alignment horizontal="center" vertical="center" shrinkToFit="1"/>
    </xf>
    <xf numFmtId="49" fontId="4" fillId="0" borderId="16" xfId="2" applyNumberFormat="1" applyFont="1" applyFill="1" applyBorder="1" applyAlignment="1" applyProtection="1">
      <alignment horizontal="center" vertical="center" shrinkToFit="1"/>
    </xf>
    <xf numFmtId="49" fontId="4" fillId="0" borderId="9" xfId="2" applyNumberFormat="1" applyFont="1" applyFill="1" applyBorder="1" applyAlignment="1" applyProtection="1">
      <alignment horizontal="center" vertical="center" shrinkToFit="1"/>
    </xf>
    <xf numFmtId="164" fontId="3" fillId="2" borderId="11" xfId="2" applyNumberFormat="1" applyFont="1" applyFill="1" applyBorder="1" applyAlignment="1" applyProtection="1">
      <alignment horizontal="center" vertical="center"/>
      <protection locked="0"/>
    </xf>
    <xf numFmtId="164" fontId="3" fillId="2" borderId="2" xfId="2" applyNumberFormat="1" applyFont="1" applyFill="1" applyBorder="1" applyAlignment="1" applyProtection="1">
      <alignment horizontal="center" vertical="center"/>
      <protection locked="0"/>
    </xf>
    <xf numFmtId="165" fontId="3" fillId="2" borderId="13" xfId="3" applyNumberFormat="1" applyFont="1" applyFill="1" applyBorder="1" applyAlignment="1" applyProtection="1">
      <alignment horizontal="center" vertical="center"/>
      <protection locked="0"/>
    </xf>
    <xf numFmtId="165" fontId="3" fillId="2" borderId="8" xfId="3" applyNumberFormat="1" applyFont="1" applyFill="1" applyBorder="1" applyAlignment="1" applyProtection="1">
      <alignment horizontal="center" vertical="center"/>
      <protection locked="0"/>
    </xf>
  </cellXfs>
  <cellStyles count="4">
    <cellStyle name="Normal" xfId="0" builtinId="0"/>
    <cellStyle name="Normal 2" xfId="2"/>
    <cellStyle name="Percent" xfId="1" builtinId="5"/>
    <cellStyle name="Percent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15</xdr:col>
      <xdr:colOff>306917</xdr:colOff>
      <xdr:row>34</xdr:row>
      <xdr:rowOff>0</xdr:rowOff>
    </xdr:from>
    <xdr:ext cx="184731" cy="264560"/>
    <xdr:sp macro="" textlink="">
      <xdr:nvSpPr>
        <xdr:cNvPr id="2" name="TextBox 1"/>
        <xdr:cNvSpPr txBox="1"/>
      </xdr:nvSpPr>
      <xdr:spPr>
        <a:xfrm>
          <a:off x="9841442" y="67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306917</xdr:colOff>
      <xdr:row>35</xdr:row>
      <xdr:rowOff>63500</xdr:rowOff>
    </xdr:from>
    <xdr:ext cx="184731" cy="264560"/>
    <xdr:sp macro="" textlink="">
      <xdr:nvSpPr>
        <xdr:cNvPr id="2" name="TextBox 1"/>
        <xdr:cNvSpPr txBox="1"/>
      </xdr:nvSpPr>
      <xdr:spPr>
        <a:xfrm>
          <a:off x="9841442" y="634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L75"/>
  <sheetViews>
    <sheetView zoomScale="90" zoomScaleNormal="90" workbookViewId="0">
      <selection activeCell="P20" sqref="P20"/>
    </sheetView>
  </sheetViews>
  <sheetFormatPr defaultRowHeight="15.75" x14ac:dyDescent="0.2"/>
  <cols>
    <col min="1" max="1" width="8.7109375" style="175" customWidth="1"/>
    <col min="2" max="2" width="18" style="81" customWidth="1"/>
    <col min="3" max="3" width="18.7109375" style="81" customWidth="1"/>
    <col min="4" max="11" width="8.7109375" style="81" customWidth="1"/>
    <col min="12" max="16384" width="9.140625" style="175"/>
  </cols>
  <sheetData>
    <row r="1" spans="2:11" ht="16.5" thickBot="1" x14ac:dyDescent="0.25">
      <c r="B1" s="174" t="s">
        <v>90</v>
      </c>
      <c r="C1" s="175"/>
    </row>
    <row r="2" spans="2:11" ht="23.25" x14ac:dyDescent="0.2">
      <c r="B2" s="200" t="s">
        <v>0</v>
      </c>
      <c r="C2" s="201"/>
      <c r="D2" s="201"/>
      <c r="E2" s="201"/>
      <c r="F2" s="201"/>
      <c r="G2" s="201"/>
      <c r="H2" s="201"/>
      <c r="I2" s="201"/>
      <c r="J2" s="201"/>
      <c r="K2" s="202"/>
    </row>
    <row r="3" spans="2:11" ht="16.5" thickBot="1" x14ac:dyDescent="0.25">
      <c r="B3" s="203" t="s">
        <v>95</v>
      </c>
      <c r="C3" s="204"/>
      <c r="D3" s="204"/>
      <c r="E3" s="204"/>
      <c r="F3" s="204"/>
      <c r="G3" s="204"/>
      <c r="H3" s="204"/>
      <c r="I3" s="204"/>
      <c r="J3" s="204"/>
      <c r="K3" s="205"/>
    </row>
    <row r="4" spans="2:11" x14ac:dyDescent="0.2">
      <c r="B4" s="82" t="s">
        <v>2</v>
      </c>
      <c r="C4" s="198" t="str">
        <f>IF('PRINT - Standard Intersection'!C4&lt;&gt;0,'PRINT - Standard Intersection'!C4,"")</f>
        <v/>
      </c>
      <c r="D4" s="198"/>
      <c r="E4" s="198"/>
      <c r="F4" s="198"/>
      <c r="G4" s="198"/>
      <c r="H4" s="206" t="s">
        <v>61</v>
      </c>
      <c r="I4" s="206"/>
      <c r="J4" s="198" t="str">
        <f>IF('PRINT - Standard Intersection'!J4&lt;&gt;0,'PRINT - Standard Intersection'!J4,"")</f>
        <v/>
      </c>
      <c r="K4" s="198"/>
    </row>
    <row r="5" spans="2:11" x14ac:dyDescent="0.2">
      <c r="B5" s="83" t="s">
        <v>1</v>
      </c>
      <c r="C5" s="198" t="str">
        <f>IF('PRINT - Standard Intersection'!C5&lt;&gt;0,'PRINT - Standard Intersection'!C5,"")</f>
        <v/>
      </c>
      <c r="D5" s="198"/>
      <c r="E5" s="198"/>
      <c r="F5" s="198"/>
      <c r="G5" s="198"/>
      <c r="H5" s="199" t="s">
        <v>62</v>
      </c>
      <c r="I5" s="199"/>
      <c r="J5" s="198" t="str">
        <f>IF('PRINT - Standard Intersection'!J5&lt;&gt;0,'PRINT - Standard Intersection'!J5,"")</f>
        <v/>
      </c>
      <c r="K5" s="198"/>
    </row>
    <row r="6" spans="2:11" x14ac:dyDescent="0.2">
      <c r="B6" s="83" t="s">
        <v>4</v>
      </c>
      <c r="C6" s="198" t="str">
        <f>IF('PRINT - Standard Intersection'!C6&lt;&gt;0,'PRINT - Standard Intersection'!C6,"")</f>
        <v/>
      </c>
      <c r="D6" s="198"/>
      <c r="E6" s="198"/>
      <c r="F6" s="198"/>
      <c r="G6" s="198"/>
      <c r="H6" s="199" t="s">
        <v>63</v>
      </c>
      <c r="I6" s="199"/>
      <c r="J6" s="198" t="str">
        <f>IF('PRINT - Standard Intersection'!J6&lt;&gt;0,'PRINT - Standard Intersection'!J6,"")</f>
        <v/>
      </c>
      <c r="K6" s="198"/>
    </row>
    <row r="7" spans="2:11" x14ac:dyDescent="0.2">
      <c r="B7" s="83" t="s">
        <v>6</v>
      </c>
      <c r="C7" s="198" t="str">
        <f>IF('PRINT - Standard Intersection'!C7&lt;&gt;0,'PRINT - Standard Intersection'!C7,"")</f>
        <v/>
      </c>
      <c r="D7" s="198"/>
      <c r="E7" s="198"/>
      <c r="F7" s="198"/>
      <c r="G7" s="198"/>
      <c r="H7" s="199" t="s">
        <v>3</v>
      </c>
      <c r="I7" s="199"/>
      <c r="J7" s="198" t="str">
        <f>IF('PRINT - Standard Intersection'!J7&lt;&gt;0,'PRINT - Standard Intersection'!J7,"")</f>
        <v/>
      </c>
      <c r="K7" s="198"/>
    </row>
    <row r="8" spans="2:11" x14ac:dyDescent="0.2">
      <c r="B8" s="83" t="s">
        <v>7</v>
      </c>
      <c r="C8" s="198" t="str">
        <f>IF('PRINT - Standard Intersection'!C8&lt;&gt;0,'PRINT - Standard Intersection'!C8,"")</f>
        <v/>
      </c>
      <c r="D8" s="198"/>
      <c r="E8" s="198"/>
      <c r="F8" s="198"/>
      <c r="G8" s="198"/>
      <c r="H8" s="199" t="s">
        <v>5</v>
      </c>
      <c r="I8" s="199"/>
      <c r="J8" s="198" t="str">
        <f>IF('PRINT - Standard Intersection'!J8&lt;&gt;0,'PRINT - Standard Intersection'!J8,"")</f>
        <v/>
      </c>
      <c r="K8" s="198"/>
    </row>
    <row r="9" spans="2:11" ht="16.5" thickBot="1" x14ac:dyDescent="0.25">
      <c r="B9" s="84" t="s">
        <v>9</v>
      </c>
      <c r="C9" s="198" t="str">
        <f>IF('PRINT - Standard Intersection'!C9&lt;&gt;0,'PRINT - Standard Intersection'!C9,"")</f>
        <v/>
      </c>
      <c r="D9" s="198"/>
      <c r="E9" s="198"/>
      <c r="F9" s="198"/>
      <c r="G9" s="198"/>
      <c r="H9" s="207" t="s">
        <v>8</v>
      </c>
      <c r="I9" s="207"/>
      <c r="J9" s="208"/>
      <c r="K9" s="209"/>
    </row>
    <row r="10" spans="2:11" ht="16.5" thickBot="1" x14ac:dyDescent="0.25">
      <c r="B10" s="85"/>
      <c r="C10" s="86"/>
      <c r="D10" s="87"/>
      <c r="E10" s="87"/>
      <c r="F10" s="87"/>
      <c r="G10" s="87"/>
      <c r="H10" s="87"/>
      <c r="I10" s="87"/>
      <c r="J10" s="87"/>
      <c r="K10" s="88"/>
    </row>
    <row r="11" spans="2:11" x14ac:dyDescent="0.2">
      <c r="B11" s="89" t="s">
        <v>10</v>
      </c>
      <c r="C11" s="90" t="s">
        <v>44</v>
      </c>
      <c r="D11" s="210" t="str">
        <f>'PRINT - Standard Intersection'!D11</f>
        <v/>
      </c>
      <c r="E11" s="211"/>
      <c r="F11" s="212" t="str">
        <f>'PRINT - Standard Intersection'!F11</f>
        <v/>
      </c>
      <c r="G11" s="211"/>
      <c r="H11" s="212" t="str">
        <f>'PRINT - Standard Intersection'!H11</f>
        <v/>
      </c>
      <c r="I11" s="211"/>
      <c r="J11" s="212" t="str">
        <f>'PRINT - Standard Intersection'!J11</f>
        <v/>
      </c>
      <c r="K11" s="211"/>
    </row>
    <row r="12" spans="2:11" x14ac:dyDescent="0.2">
      <c r="B12" s="91"/>
      <c r="C12" s="92" t="s">
        <v>45</v>
      </c>
      <c r="D12" s="93" t="s">
        <v>11</v>
      </c>
      <c r="E12" s="94"/>
      <c r="F12" s="95" t="s">
        <v>29</v>
      </c>
      <c r="G12" s="94"/>
      <c r="H12" s="95" t="s">
        <v>12</v>
      </c>
      <c r="I12" s="94"/>
      <c r="J12" s="95" t="s">
        <v>13</v>
      </c>
      <c r="K12" s="94"/>
    </row>
    <row r="13" spans="2:11" x14ac:dyDescent="0.2">
      <c r="B13" s="96"/>
      <c r="C13" s="97" t="s">
        <v>43</v>
      </c>
      <c r="D13" s="98" t="s">
        <v>14</v>
      </c>
      <c r="E13" s="99" t="s">
        <v>15</v>
      </c>
      <c r="F13" s="100" t="s">
        <v>14</v>
      </c>
      <c r="G13" s="99" t="s">
        <v>15</v>
      </c>
      <c r="H13" s="100" t="s">
        <v>14</v>
      </c>
      <c r="I13" s="99" t="s">
        <v>15</v>
      </c>
      <c r="J13" s="100" t="s">
        <v>14</v>
      </c>
      <c r="K13" s="99" t="s">
        <v>15</v>
      </c>
    </row>
    <row r="14" spans="2:11" ht="9.9499999999999993" customHeight="1" x14ac:dyDescent="0.2">
      <c r="B14" s="101"/>
      <c r="C14" s="102"/>
      <c r="D14" s="178"/>
      <c r="E14" s="178"/>
      <c r="F14" s="178"/>
      <c r="G14" s="178"/>
      <c r="H14" s="178"/>
      <c r="I14" s="178"/>
      <c r="J14" s="178"/>
      <c r="K14" s="179"/>
    </row>
    <row r="15" spans="2:11" x14ac:dyDescent="0.2">
      <c r="B15" s="104" t="s">
        <v>16</v>
      </c>
      <c r="C15" s="105" t="s">
        <v>46</v>
      </c>
      <c r="D15" s="176" t="str">
        <f>IF('PRINT - Standard Intersection'!D15&lt;&gt;0,'PRINT - Standard Intersection'!D15,"")</f>
        <v/>
      </c>
      <c r="E15" s="176" t="str">
        <f>IF('PRINT - Standard Intersection'!E15&lt;&gt;0,'PRINT - Standard Intersection'!E15,"")</f>
        <v/>
      </c>
      <c r="F15" s="176" t="str">
        <f>IF('PRINT - Standard Intersection'!F15&lt;&gt;0,'PRINT - Standard Intersection'!F15,"")</f>
        <v/>
      </c>
      <c r="G15" s="176" t="str">
        <f>IF('PRINT - Standard Intersection'!G15&lt;&gt;0,'PRINT - Standard Intersection'!G15,"")</f>
        <v/>
      </c>
      <c r="H15" s="176" t="str">
        <f>IF('PRINT - Standard Intersection'!H15&lt;&gt;0,'PRINT - Standard Intersection'!H15,"")</f>
        <v/>
      </c>
      <c r="I15" s="176" t="str">
        <f>IF('PRINT - Standard Intersection'!I15&lt;&gt;0,'PRINT - Standard Intersection'!I15,"")</f>
        <v/>
      </c>
      <c r="J15" s="176" t="str">
        <f>IF('PRINT - Standard Intersection'!J15&lt;&gt;0,'PRINT - Standard Intersection'!J15,"")</f>
        <v/>
      </c>
      <c r="K15" s="176" t="str">
        <f>IF('PRINT - Standard Intersection'!K15&lt;&gt;0,'PRINT - Standard Intersection'!K15,"")</f>
        <v/>
      </c>
    </row>
    <row r="16" spans="2:11" x14ac:dyDescent="0.2">
      <c r="B16" s="108"/>
      <c r="C16" s="109" t="s">
        <v>47</v>
      </c>
      <c r="D16" s="176" t="str">
        <f>IF('PRINT - Standard Intersection'!D16&lt;&gt;0,'PRINT - Standard Intersection'!D16,"")</f>
        <v/>
      </c>
      <c r="E16" s="180"/>
      <c r="F16" s="176" t="str">
        <f>IF('PRINT - Standard Intersection'!F16&lt;&gt;0,'PRINT - Standard Intersection'!F16,"")</f>
        <v/>
      </c>
      <c r="G16" s="180"/>
      <c r="H16" s="176" t="str">
        <f>IF('PRINT - Standard Intersection'!H16&lt;&gt;0,'PRINT - Standard Intersection'!H16,"")</f>
        <v/>
      </c>
      <c r="I16" s="180"/>
      <c r="J16" s="176" t="str">
        <f>IF('PRINT - Standard Intersection'!J16&lt;&gt;0,'PRINT - Standard Intersection'!J16,"")</f>
        <v/>
      </c>
      <c r="K16" s="180"/>
    </row>
    <row r="17" spans="2:11" x14ac:dyDescent="0.2">
      <c r="B17" s="112" t="s">
        <v>68</v>
      </c>
      <c r="C17" s="113"/>
      <c r="D17" s="176" t="str">
        <f>IF('PRINT - Standard Intersection'!D17&lt;&gt;0,'PRINT - Standard Intersection'!D17,"")</f>
        <v/>
      </c>
      <c r="E17" s="180"/>
      <c r="F17" s="176" t="str">
        <f>IF('PRINT - Standard Intersection'!F17&lt;&gt;0,'PRINT - Standard Intersection'!F17,"")</f>
        <v/>
      </c>
      <c r="G17" s="180"/>
      <c r="H17" s="176" t="str">
        <f>IF('PRINT - Standard Intersection'!H17&lt;&gt;0,'PRINT - Standard Intersection'!H17,"")</f>
        <v/>
      </c>
      <c r="I17" s="180"/>
      <c r="J17" s="176" t="str">
        <f>IF('PRINT - Standard Intersection'!J17&lt;&gt;0,'PRINT - Standard Intersection'!J17,"")</f>
        <v/>
      </c>
      <c r="K17" s="180"/>
    </row>
    <row r="18" spans="2:11" ht="9.9499999999999993" customHeight="1" x14ac:dyDescent="0.2">
      <c r="B18" s="101"/>
      <c r="C18" s="102"/>
      <c r="D18" s="181"/>
      <c r="E18" s="181"/>
      <c r="F18" s="181"/>
      <c r="G18" s="181"/>
      <c r="H18" s="181"/>
      <c r="I18" s="181"/>
      <c r="J18" s="181"/>
      <c r="K18" s="182"/>
    </row>
    <row r="19" spans="2:11" x14ac:dyDescent="0.2">
      <c r="B19" s="104" t="s">
        <v>17</v>
      </c>
      <c r="C19" s="183" t="s">
        <v>18</v>
      </c>
      <c r="D19" s="176">
        <f>IF('PRINT - Standard Intersection'!D19&lt;&gt;0,'PRINT - Standard Intersection'!D19,"")</f>
        <v>20</v>
      </c>
      <c r="E19" s="176">
        <f>IF('PRINT - Standard Intersection'!E19&lt;&gt;0,'PRINT - Standard Intersection'!E19,"")</f>
        <v>45</v>
      </c>
      <c r="F19" s="176">
        <f>IF('PRINT - Standard Intersection'!F19&lt;&gt;0,'PRINT - Standard Intersection'!F19,"")</f>
        <v>20</v>
      </c>
      <c r="G19" s="176">
        <f>IF('PRINT - Standard Intersection'!G19&lt;&gt;0,'PRINT - Standard Intersection'!G19,"")</f>
        <v>45</v>
      </c>
      <c r="H19" s="176">
        <f>IF('PRINT - Standard Intersection'!H19&lt;&gt;0,'PRINT - Standard Intersection'!H19,"")</f>
        <v>20</v>
      </c>
      <c r="I19" s="176">
        <f>IF('PRINT - Standard Intersection'!I19&lt;&gt;0,'PRINT - Standard Intersection'!I19,"")</f>
        <v>45</v>
      </c>
      <c r="J19" s="176">
        <f>IF('PRINT - Standard Intersection'!J19&lt;&gt;0,'PRINT - Standard Intersection'!J19,"")</f>
        <v>20</v>
      </c>
      <c r="K19" s="176">
        <f>IF('PRINT - Standard Intersection'!K19&lt;&gt;0,'PRINT - Standard Intersection'!K19,"")</f>
        <v>45</v>
      </c>
    </row>
    <row r="20" spans="2:11" x14ac:dyDescent="0.2">
      <c r="B20" s="108"/>
      <c r="C20" s="184" t="s">
        <v>19</v>
      </c>
      <c r="D20" s="185">
        <f t="shared" ref="D20:K20" si="0">IF(D19&lt;&gt;"",1.4667*D19,"")</f>
        <v>29.333999999999996</v>
      </c>
      <c r="E20" s="186">
        <f t="shared" si="0"/>
        <v>66.001499999999993</v>
      </c>
      <c r="F20" s="185">
        <f t="shared" si="0"/>
        <v>29.333999999999996</v>
      </c>
      <c r="G20" s="186">
        <f t="shared" si="0"/>
        <v>66.001499999999993</v>
      </c>
      <c r="H20" s="185">
        <f t="shared" si="0"/>
        <v>29.333999999999996</v>
      </c>
      <c r="I20" s="186">
        <f t="shared" si="0"/>
        <v>66.001499999999993</v>
      </c>
      <c r="J20" s="185">
        <f t="shared" si="0"/>
        <v>29.333999999999996</v>
      </c>
      <c r="K20" s="186">
        <f t="shared" si="0"/>
        <v>66.001499999999993</v>
      </c>
    </row>
    <row r="21" spans="2:11" ht="9.9499999999999993" customHeight="1" x14ac:dyDescent="0.2">
      <c r="B21" s="101"/>
      <c r="C21" s="123"/>
      <c r="D21" s="102"/>
      <c r="E21" s="102"/>
      <c r="F21" s="102"/>
      <c r="G21" s="102"/>
      <c r="H21" s="102"/>
      <c r="I21" s="102"/>
      <c r="J21" s="102"/>
      <c r="K21" s="103"/>
    </row>
    <row r="22" spans="2:11" x14ac:dyDescent="0.2">
      <c r="B22" s="104" t="s">
        <v>20</v>
      </c>
      <c r="C22" s="117" t="s">
        <v>21</v>
      </c>
      <c r="D22" s="213" t="str">
        <f>IF(OR(D23&lt;&gt;"",D28&lt;&gt;""),MIN(D23,D28),"0")</f>
        <v>0</v>
      </c>
      <c r="E22" s="214"/>
      <c r="F22" s="215" t="str">
        <f>IF(OR(F23&lt;&gt;"",F28&lt;&gt;""),MIN(F23,F28),"0")</f>
        <v>0</v>
      </c>
      <c r="G22" s="216"/>
      <c r="H22" s="215" t="str">
        <f>IF(OR(H23&lt;&gt;"",H28&lt;&gt;""),MIN(H23,H28),"0")</f>
        <v>0</v>
      </c>
      <c r="I22" s="216"/>
      <c r="J22" s="215" t="str">
        <f>IF(OR(J23&lt;&gt;"",J28&lt;&gt;""),MIN(J23,J28),"0")</f>
        <v>0</v>
      </c>
      <c r="K22" s="216"/>
    </row>
    <row r="23" spans="2:11" ht="15.75" hidden="1" customHeight="1" x14ac:dyDescent="0.2">
      <c r="B23" s="124" t="s">
        <v>57</v>
      </c>
      <c r="C23" s="125" t="s">
        <v>58</v>
      </c>
      <c r="D23" s="217" t="str">
        <f>IF(AND(D24&lt;&gt;"",D25&lt;&gt;"",D26&lt;&gt;""),IF((D24-D25)/D26&lt;0,ROUNDUP((D24-D25)/D26,2),ROUNDDOWN((D24-D25)/D26,2)),"")</f>
        <v/>
      </c>
      <c r="E23" s="218"/>
      <c r="F23" s="217" t="str">
        <f>IF(AND(F24&lt;&gt;"",F25&lt;&gt;"",F26&lt;&gt;""),IF((F24-F25)/F26&lt;0,ROUNDUP((F24-F25)/F26,2),ROUNDDOWN((F24-F25)/F26,2)),"")</f>
        <v/>
      </c>
      <c r="G23" s="218"/>
      <c r="H23" s="217" t="str">
        <f>IF(AND(H24&lt;&gt;"",H25&lt;&gt;"",H26&lt;&gt;""),IF((H24-H25)/H26&lt;0,ROUNDUP((H24-H25)/H26,2),ROUNDDOWN((H24-H25)/H26,2)),"")</f>
        <v/>
      </c>
      <c r="I23" s="218"/>
      <c r="J23" s="217" t="str">
        <f>IF(AND(J24&lt;&gt;"",J25&lt;&gt;"",J26&lt;&gt;""),IF((J24-J25)/J26&lt;0,ROUNDUP((J24-J25)/J26,2),ROUNDDOWN((J24-J25)/J26,2)),"")</f>
        <v/>
      </c>
      <c r="K23" s="218"/>
    </row>
    <row r="24" spans="2:11" x14ac:dyDescent="0.2">
      <c r="B24" s="126"/>
      <c r="C24" s="125" t="s">
        <v>22</v>
      </c>
      <c r="D24" s="219" t="str">
        <f>IF('PRINT - Standard Intersection'!D23&lt;&gt;0,'PRINT - Standard Intersection'!D23,"")</f>
        <v/>
      </c>
      <c r="E24" s="220"/>
      <c r="F24" s="219" t="str">
        <f>IF('PRINT - Standard Intersection'!F23&lt;&gt;0,'PRINT - Standard Intersection'!F23,"")</f>
        <v/>
      </c>
      <c r="G24" s="220"/>
      <c r="H24" s="219" t="str">
        <f>IF('PRINT - Standard Intersection'!H23&lt;&gt;0,'PRINT - Standard Intersection'!H23,"")</f>
        <v/>
      </c>
      <c r="I24" s="220"/>
      <c r="J24" s="219" t="str">
        <f>IF('PRINT - Standard Intersection'!J23&lt;&gt;0,'PRINT - Standard Intersection'!J23,"")</f>
        <v/>
      </c>
      <c r="K24" s="220"/>
    </row>
    <row r="25" spans="2:11" x14ac:dyDescent="0.2">
      <c r="B25" s="126"/>
      <c r="C25" s="125" t="s">
        <v>23</v>
      </c>
      <c r="D25" s="219" t="str">
        <f>IF('PRINT - Standard Intersection'!D24&lt;&gt;0,'PRINT - Standard Intersection'!D24,"")</f>
        <v/>
      </c>
      <c r="E25" s="220"/>
      <c r="F25" s="219" t="str">
        <f>IF('PRINT - Standard Intersection'!F24&lt;&gt;0,'PRINT - Standard Intersection'!F24,"")</f>
        <v/>
      </c>
      <c r="G25" s="220"/>
      <c r="H25" s="219" t="str">
        <f>IF('PRINT - Standard Intersection'!H24&lt;&gt;0,'PRINT - Standard Intersection'!H24,"")</f>
        <v/>
      </c>
      <c r="I25" s="220"/>
      <c r="J25" s="219" t="str">
        <f>IF('PRINT - Standard Intersection'!J24&lt;&gt;0,'PRINT - Standard Intersection'!J24,"")</f>
        <v/>
      </c>
      <c r="K25" s="220"/>
    </row>
    <row r="26" spans="2:11" x14ac:dyDescent="0.2">
      <c r="B26" s="126"/>
      <c r="C26" s="125" t="s">
        <v>24</v>
      </c>
      <c r="D26" s="219" t="str">
        <f>IF('PRINT - Standard Intersection'!D25&lt;&gt;0,'PRINT - Standard Intersection'!D25,"")</f>
        <v/>
      </c>
      <c r="E26" s="220"/>
      <c r="F26" s="219" t="str">
        <f>IF('PRINT - Standard Intersection'!F25&lt;&gt;0,'PRINT - Standard Intersection'!F25,"")</f>
        <v/>
      </c>
      <c r="G26" s="220"/>
      <c r="H26" s="219" t="str">
        <f>IF('PRINT - Standard Intersection'!H25&lt;&gt;0,'PRINT - Standard Intersection'!H25,"")</f>
        <v/>
      </c>
      <c r="I26" s="220"/>
      <c r="J26" s="219" t="str">
        <f>IF('PRINT - Standard Intersection'!J25&lt;&gt;0,'PRINT - Standard Intersection'!J25,"")</f>
        <v/>
      </c>
      <c r="K26" s="220"/>
    </row>
    <row r="27" spans="2:11" x14ac:dyDescent="0.2">
      <c r="B27" s="108"/>
      <c r="C27" s="127" t="s">
        <v>35</v>
      </c>
      <c r="D27" s="221" t="str">
        <f>IF('PRINT - Standard Intersection'!D26&lt;&gt;0,'PRINT - Standard Intersection'!D26,"")</f>
        <v/>
      </c>
      <c r="E27" s="222"/>
      <c r="F27" s="221" t="str">
        <f>IF('PRINT - Standard Intersection'!F26&lt;&gt;0,'PRINT - Standard Intersection'!F26,"")</f>
        <v/>
      </c>
      <c r="G27" s="222"/>
      <c r="H27" s="221" t="str">
        <f>IF('PRINT - Standard Intersection'!H26&lt;&gt;0,'PRINT - Standard Intersection'!H26,"")</f>
        <v/>
      </c>
      <c r="I27" s="222"/>
      <c r="J27" s="221" t="str">
        <f>IF('PRINT - Standard Intersection'!J26&lt;&gt;0,'PRINT - Standard Intersection'!J26,"")</f>
        <v/>
      </c>
      <c r="K27" s="222"/>
    </row>
    <row r="28" spans="2:11" ht="15.75" hidden="1" customHeight="1" x14ac:dyDescent="0.2">
      <c r="B28" s="128" t="s">
        <v>57</v>
      </c>
      <c r="C28" s="120" t="s">
        <v>60</v>
      </c>
      <c r="D28" s="223" t="str">
        <f>IF(D27&lt;&gt;"",IF(D27&gt;0,ROUNDDOWN(D27,2),ROUNDUP(D27,2)),"")</f>
        <v/>
      </c>
      <c r="E28" s="224"/>
      <c r="F28" s="223" t="str">
        <f>IF(F27&lt;&gt;"",IF(F27&gt;0,ROUNDDOWN(F27,2),ROUNDUP(F27,2)),"")</f>
        <v/>
      </c>
      <c r="G28" s="224"/>
      <c r="H28" s="223" t="str">
        <f>IF(H27&lt;&gt;"",IF(H27&gt;0,ROUNDDOWN(H27,2),ROUNDUP(H27,2)),"")</f>
        <v/>
      </c>
      <c r="I28" s="224"/>
      <c r="J28" s="223" t="str">
        <f>IF(J27&lt;&gt;"",IF(J27&gt;0,ROUNDDOWN(J27,2),ROUNDUP(J27,2)),"")</f>
        <v/>
      </c>
      <c r="K28" s="224"/>
    </row>
    <row r="29" spans="2:11" ht="9.9499999999999993" customHeight="1" x14ac:dyDescent="0.2">
      <c r="B29" s="101"/>
      <c r="C29" s="123"/>
      <c r="D29" s="102"/>
      <c r="E29" s="102"/>
      <c r="F29" s="102"/>
      <c r="G29" s="102"/>
      <c r="H29" s="102"/>
      <c r="I29" s="102"/>
      <c r="J29" s="102"/>
      <c r="K29" s="103"/>
    </row>
    <row r="30" spans="2:11" x14ac:dyDescent="0.2">
      <c r="B30" s="129" t="s">
        <v>50</v>
      </c>
      <c r="C30" s="117" t="s">
        <v>34</v>
      </c>
      <c r="D30" s="176" t="str">
        <f>IF('PRINT - Standard Intersection'!D28&lt;&gt;0,'PRINT - Standard Intersection'!D28,"")</f>
        <v/>
      </c>
      <c r="E30" s="176" t="str">
        <f>IF('PRINT - Standard Intersection'!E28&lt;&gt;0,'PRINT - Standard Intersection'!E28,"")</f>
        <v/>
      </c>
      <c r="F30" s="176" t="str">
        <f>IF('PRINT - Standard Intersection'!F28&lt;&gt;0,'PRINT - Standard Intersection'!F28,"")</f>
        <v/>
      </c>
      <c r="G30" s="176" t="str">
        <f>IF('PRINT - Standard Intersection'!G28&lt;&gt;0,'PRINT - Standard Intersection'!G28,"")</f>
        <v/>
      </c>
      <c r="H30" s="176" t="str">
        <f>IF('PRINT - Standard Intersection'!H28&lt;&gt;0,'PRINT - Standard Intersection'!H28,"")</f>
        <v/>
      </c>
      <c r="I30" s="176" t="str">
        <f>IF('PRINT - Standard Intersection'!I28&lt;&gt;0,'PRINT - Standard Intersection'!I28,"")</f>
        <v/>
      </c>
      <c r="J30" s="176" t="str">
        <f>IF('PRINT - Standard Intersection'!J28&lt;&gt;0,'PRINT - Standard Intersection'!J28,"")</f>
        <v/>
      </c>
      <c r="K30" s="176" t="str">
        <f>IF('PRINT - Standard Intersection'!K28&lt;&gt;0,'PRINT - Standard Intersection'!K28,"")</f>
        <v/>
      </c>
    </row>
    <row r="31" spans="2:11" ht="9.9499999999999993" customHeight="1" x14ac:dyDescent="0.2">
      <c r="B31" s="101"/>
      <c r="C31" s="123"/>
      <c r="D31" s="102"/>
      <c r="E31" s="102"/>
      <c r="F31" s="102"/>
      <c r="G31" s="102"/>
      <c r="H31" s="102"/>
      <c r="I31" s="102"/>
      <c r="J31" s="102"/>
      <c r="K31" s="103"/>
    </row>
    <row r="32" spans="2:11" x14ac:dyDescent="0.2">
      <c r="B32" s="129" t="s">
        <v>53</v>
      </c>
      <c r="C32" s="117" t="s">
        <v>34</v>
      </c>
      <c r="D32" s="176" t="str">
        <f>IF('PRINT - Standard Intersection'!D30&lt;&gt;0,'PRINT - Standard Intersection'!D30,"")</f>
        <v/>
      </c>
      <c r="E32" s="176" t="str">
        <f>IF('PRINT - Standard Intersection'!E30&lt;&gt;0,'PRINT - Standard Intersection'!E30,"")</f>
        <v/>
      </c>
      <c r="F32" s="176" t="str">
        <f>IF('PRINT - Standard Intersection'!F30&lt;&gt;0,'PRINT - Standard Intersection'!F30,"")</f>
        <v/>
      </c>
      <c r="G32" s="176" t="str">
        <f>IF('PRINT - Standard Intersection'!G30&lt;&gt;0,'PRINT - Standard Intersection'!G30,"")</f>
        <v/>
      </c>
      <c r="H32" s="176" t="str">
        <f>IF('PRINT - Standard Intersection'!H30&lt;&gt;0,'PRINT - Standard Intersection'!H30,"")</f>
        <v/>
      </c>
      <c r="I32" s="176" t="str">
        <f>IF('PRINT - Standard Intersection'!I30&lt;&gt;0,'PRINT - Standard Intersection'!I30,"")</f>
        <v/>
      </c>
      <c r="J32" s="176" t="str">
        <f>IF('PRINT - Standard Intersection'!J30&lt;&gt;0,'PRINT - Standard Intersection'!J30,"")</f>
        <v/>
      </c>
      <c r="K32" s="176" t="str">
        <f>IF('PRINT - Standard Intersection'!K30&lt;&gt;0,'PRINT - Standard Intersection'!K30,"")</f>
        <v/>
      </c>
    </row>
    <row r="33" spans="2:11" ht="9.9499999999999993" customHeight="1" x14ac:dyDescent="0.2">
      <c r="B33" s="101"/>
      <c r="C33" s="123"/>
      <c r="D33" s="102"/>
      <c r="E33" s="102"/>
      <c r="F33" s="102"/>
      <c r="G33" s="102"/>
      <c r="H33" s="102"/>
      <c r="I33" s="102"/>
      <c r="J33" s="102"/>
      <c r="K33" s="103"/>
    </row>
    <row r="34" spans="2:11" x14ac:dyDescent="0.2">
      <c r="B34" s="133" t="s">
        <v>36</v>
      </c>
      <c r="C34" s="117" t="s">
        <v>37</v>
      </c>
      <c r="D34" s="134">
        <v>1</v>
      </c>
      <c r="E34" s="135">
        <v>1</v>
      </c>
      <c r="F34" s="134">
        <v>1</v>
      </c>
      <c r="G34" s="135">
        <v>1</v>
      </c>
      <c r="H34" s="134">
        <v>1</v>
      </c>
      <c r="I34" s="135">
        <v>1</v>
      </c>
      <c r="J34" s="134">
        <v>1</v>
      </c>
      <c r="K34" s="135">
        <v>1</v>
      </c>
    </row>
    <row r="35" spans="2:11" x14ac:dyDescent="0.2">
      <c r="B35" s="136"/>
      <c r="C35" s="125" t="s">
        <v>42</v>
      </c>
      <c r="D35" s="137">
        <v>10</v>
      </c>
      <c r="E35" s="135">
        <v>10</v>
      </c>
      <c r="F35" s="137">
        <v>10</v>
      </c>
      <c r="G35" s="135">
        <v>10</v>
      </c>
      <c r="H35" s="137">
        <v>10</v>
      </c>
      <c r="I35" s="135">
        <v>10</v>
      </c>
      <c r="J35" s="137">
        <v>10</v>
      </c>
      <c r="K35" s="135">
        <v>10</v>
      </c>
    </row>
    <row r="36" spans="2:11" x14ac:dyDescent="0.2">
      <c r="B36" s="136"/>
      <c r="C36" s="125" t="s">
        <v>38</v>
      </c>
      <c r="D36" s="137">
        <v>3.5</v>
      </c>
      <c r="E36" s="135">
        <v>3.5</v>
      </c>
      <c r="F36" s="137">
        <v>3.5</v>
      </c>
      <c r="G36" s="135">
        <v>3.5</v>
      </c>
      <c r="H36" s="137">
        <v>3.5</v>
      </c>
      <c r="I36" s="135">
        <v>3.5</v>
      </c>
      <c r="J36" s="137">
        <v>3.5</v>
      </c>
      <c r="K36" s="135">
        <v>3.5</v>
      </c>
    </row>
    <row r="37" spans="2:11" ht="9.9499999999999993" customHeight="1" x14ac:dyDescent="0.2">
      <c r="B37" s="101"/>
      <c r="C37" s="123"/>
      <c r="D37" s="102"/>
      <c r="E37" s="102"/>
      <c r="F37" s="102"/>
      <c r="G37" s="102"/>
      <c r="H37" s="102"/>
      <c r="I37" s="102"/>
      <c r="J37" s="102"/>
      <c r="K37" s="103"/>
    </row>
    <row r="38" spans="2:11" x14ac:dyDescent="0.2">
      <c r="B38" s="133" t="s">
        <v>51</v>
      </c>
      <c r="C38" s="117" t="s">
        <v>39</v>
      </c>
      <c r="D38" s="137" t="str">
        <f>IF(OR(D15&lt;&gt;"",D16&lt;&gt;""),ROUNDUP(D34+(D20)/(2*D35+2*32.2*D22),1),"")</f>
        <v/>
      </c>
      <c r="E38" s="138" t="str">
        <f>IF(OR(E15&lt;&gt;"",E16&lt;&gt;""),ROUNDUP(E34+(E20)/(2*E35+2*32.2*D22),1),"")</f>
        <v/>
      </c>
      <c r="F38" s="137" t="str">
        <f>IF(OR(F15&lt;&gt;"",F16&lt;&gt;""),ROUNDUP(F34+(F20)/(2*F35+2*32.2*F22),1),"")</f>
        <v/>
      </c>
      <c r="G38" s="138" t="str">
        <f>IF(OR(G15&lt;&gt;"",G16&lt;&gt;""),ROUNDUP(G34+(G20)/(2*G35+2*32.2*F22),1),"")</f>
        <v/>
      </c>
      <c r="H38" s="137" t="str">
        <f>IF(OR(H15&lt;&gt;"",H16&lt;&gt;""),ROUNDUP(H34+(H20)/(2*H35+2*32.2*H22),1),"")</f>
        <v/>
      </c>
      <c r="I38" s="138" t="str">
        <f>IF(OR(I15&lt;&gt;"",I16&lt;&gt;""),ROUNDUP(I34+(I20)/(2*I35+2*32.2*H22),1),"")</f>
        <v/>
      </c>
      <c r="J38" s="137" t="str">
        <f>IF(OR(J15&lt;&gt;"",J16&lt;&gt;""),ROUNDUP(J34+(J20)/(2*J35+2*32.2*J22),1),"")</f>
        <v/>
      </c>
      <c r="K38" s="138" t="str">
        <f>IF(OR(K15&lt;&gt;"",K16&lt;&gt;""),ROUNDUP(K34+(K20)/(2*K35+2*32.2*J22),1),"")</f>
        <v/>
      </c>
    </row>
    <row r="39" spans="2:11" x14ac:dyDescent="0.2">
      <c r="B39" s="136"/>
      <c r="C39" s="125" t="s">
        <v>40</v>
      </c>
      <c r="D39" s="137" t="str">
        <f>IF(OR(D15&lt;&gt;"",D16&lt;&gt;""),ROUNDUP((D30+20)/D20,1),"")</f>
        <v/>
      </c>
      <c r="E39" s="135" t="str">
        <f t="shared" ref="E39:K39" si="1">IF(OR(E15&lt;&gt;"",E16&lt;&gt;""),ROUNDUP((E30+20)/E20,1),"")</f>
        <v/>
      </c>
      <c r="F39" s="137" t="str">
        <f t="shared" si="1"/>
        <v/>
      </c>
      <c r="G39" s="135" t="str">
        <f t="shared" si="1"/>
        <v/>
      </c>
      <c r="H39" s="137" t="str">
        <f t="shared" si="1"/>
        <v/>
      </c>
      <c r="I39" s="135" t="str">
        <f t="shared" si="1"/>
        <v/>
      </c>
      <c r="J39" s="137" t="str">
        <f t="shared" si="1"/>
        <v/>
      </c>
      <c r="K39" s="135" t="str">
        <f t="shared" si="1"/>
        <v/>
      </c>
    </row>
    <row r="40" spans="2:11" x14ac:dyDescent="0.2">
      <c r="B40" s="139"/>
      <c r="C40" s="120" t="s">
        <v>91</v>
      </c>
      <c r="D40" s="137" t="str">
        <f>IF(SUM(D38:D39)=0,"",SUM(D38:D39))</f>
        <v/>
      </c>
      <c r="E40" s="135" t="str">
        <f t="shared" ref="E40:K40" si="2">IF(SUM(E38:E39)=0,"",SUM(E38:E39))</f>
        <v/>
      </c>
      <c r="F40" s="137" t="str">
        <f t="shared" si="2"/>
        <v/>
      </c>
      <c r="G40" s="135" t="str">
        <f t="shared" si="2"/>
        <v/>
      </c>
      <c r="H40" s="137" t="str">
        <f t="shared" si="2"/>
        <v/>
      </c>
      <c r="I40" s="135" t="str">
        <f t="shared" si="2"/>
        <v/>
      </c>
      <c r="J40" s="137" t="str">
        <f t="shared" si="2"/>
        <v/>
      </c>
      <c r="K40" s="135" t="str">
        <f t="shared" si="2"/>
        <v/>
      </c>
    </row>
    <row r="41" spans="2:11" x14ac:dyDescent="0.2">
      <c r="B41" s="139"/>
      <c r="C41" s="120" t="s">
        <v>52</v>
      </c>
      <c r="D41" s="140" t="str">
        <f>IF(D39&lt;&gt;"",IF(D39&gt;3,ROUNDUP(3+0.5*((D30+20)/D20-3),1),D39),"")</f>
        <v/>
      </c>
      <c r="E41" s="135" t="str">
        <f>IF(E39&lt;&gt;"",IF(E39&gt;3,ROUNDUP(3+0.5*((E30+20)/E20-3),1),E39),"")</f>
        <v/>
      </c>
      <c r="F41" s="140" t="str">
        <f>IF(F39&lt;&gt;"",IF(F39&gt;3,ROUNDUP(3+0.5*((F30+20)/F20-3),1),"-"),"")</f>
        <v/>
      </c>
      <c r="G41" s="135" t="str">
        <f>IF(G39&lt;&gt;"",IF(G39&gt;3,ROUNDUP(3+0.5*((G30+20)/G20-3),1),G39),"")</f>
        <v/>
      </c>
      <c r="H41" s="140" t="str">
        <f>IF(H39&lt;&gt;"",IF(H39&gt;3,ROUNDUP(3+0.5*((H30+20)/H20-3),1),H39),"")</f>
        <v/>
      </c>
      <c r="I41" s="135" t="str">
        <f>IF(I39&lt;&gt;"",IF(I39&gt;3,ROUNDUP(3+0.5*((I30+20)/I20-3),1),I39),"")</f>
        <v/>
      </c>
      <c r="J41" s="140" t="str">
        <f>IF(J39&lt;&gt;"",IF(J39&gt;3,ROUNDUP(3+0.5*((J30+20)/J20-3),1),J39),"")</f>
        <v/>
      </c>
      <c r="K41" s="135" t="str">
        <f>IF(K39&lt;&gt;"",IF(K39&gt;3,ROUNDUP(3+0.5*((K30+20)/K20-3),1),K39),"")</f>
        <v/>
      </c>
    </row>
    <row r="42" spans="2:11" x14ac:dyDescent="0.2">
      <c r="B42" s="139"/>
      <c r="C42" s="120" t="s">
        <v>64</v>
      </c>
      <c r="D42" s="140" t="str">
        <f t="shared" ref="D42:K42" si="3">IF(D32&lt;&gt;"",D32/D36,"")</f>
        <v/>
      </c>
      <c r="E42" s="141" t="str">
        <f t="shared" si="3"/>
        <v/>
      </c>
      <c r="F42" s="140" t="str">
        <f t="shared" si="3"/>
        <v/>
      </c>
      <c r="G42" s="141" t="str">
        <f t="shared" si="3"/>
        <v/>
      </c>
      <c r="H42" s="140" t="str">
        <f t="shared" si="3"/>
        <v/>
      </c>
      <c r="I42" s="141" t="str">
        <f t="shared" si="3"/>
        <v/>
      </c>
      <c r="J42" s="140" t="str">
        <f t="shared" si="3"/>
        <v/>
      </c>
      <c r="K42" s="141" t="str">
        <f t="shared" si="3"/>
        <v/>
      </c>
    </row>
    <row r="43" spans="2:11" ht="9.9499999999999993" customHeight="1" x14ac:dyDescent="0.2">
      <c r="B43" s="101"/>
      <c r="C43" s="123"/>
      <c r="D43" s="102"/>
      <c r="E43" s="102"/>
      <c r="F43" s="102"/>
      <c r="G43" s="102"/>
      <c r="H43" s="102"/>
      <c r="I43" s="102"/>
      <c r="J43" s="102"/>
      <c r="K43" s="103"/>
    </row>
    <row r="44" spans="2:11" x14ac:dyDescent="0.2">
      <c r="B44" s="133" t="s">
        <v>55</v>
      </c>
      <c r="C44" s="117" t="s">
        <v>39</v>
      </c>
      <c r="D44" s="137" t="str">
        <f>IF(D38&lt;&gt;"",MAX(D38,3),"")</f>
        <v/>
      </c>
      <c r="E44" s="135" t="str">
        <f t="shared" ref="E44:K44" si="4">IF(E38&lt;&gt;"",MAX(E38,3),"")</f>
        <v/>
      </c>
      <c r="F44" s="137" t="str">
        <f t="shared" si="4"/>
        <v/>
      </c>
      <c r="G44" s="135" t="str">
        <f t="shared" si="4"/>
        <v/>
      </c>
      <c r="H44" s="137" t="str">
        <f t="shared" si="4"/>
        <v/>
      </c>
      <c r="I44" s="135" t="str">
        <f t="shared" si="4"/>
        <v/>
      </c>
      <c r="J44" s="137" t="str">
        <f t="shared" si="4"/>
        <v/>
      </c>
      <c r="K44" s="135" t="str">
        <f t="shared" si="4"/>
        <v/>
      </c>
    </row>
    <row r="45" spans="2:11" x14ac:dyDescent="0.2">
      <c r="B45" s="187"/>
      <c r="C45" s="188" t="s">
        <v>92</v>
      </c>
      <c r="D45" s="189" t="str">
        <f>IF(D39&lt;&gt;"",MAX(MIN(D39:D41),1.5),"")</f>
        <v/>
      </c>
      <c r="E45" s="190" t="str">
        <f t="shared" ref="E45:K45" si="5">IF(E39&lt;&gt;"",MAX(MIN(E39:E41),1.5),"")</f>
        <v/>
      </c>
      <c r="F45" s="189" t="str">
        <f t="shared" si="5"/>
        <v/>
      </c>
      <c r="G45" s="190" t="str">
        <f t="shared" si="5"/>
        <v/>
      </c>
      <c r="H45" s="189" t="str">
        <f t="shared" si="5"/>
        <v/>
      </c>
      <c r="I45" s="190" t="str">
        <f t="shared" si="5"/>
        <v/>
      </c>
      <c r="J45" s="189" t="str">
        <f t="shared" si="5"/>
        <v/>
      </c>
      <c r="K45" s="190" t="str">
        <f t="shared" si="5"/>
        <v/>
      </c>
    </row>
    <row r="46" spans="2:11" x14ac:dyDescent="0.2">
      <c r="B46" s="191"/>
      <c r="C46" s="192" t="s">
        <v>93</v>
      </c>
      <c r="D46" s="190" t="str">
        <f t="shared" ref="D46:K46" si="6">IF(D45&lt;&gt;"",SUM(D44:D45),"")</f>
        <v/>
      </c>
      <c r="E46" s="190" t="str">
        <f t="shared" si="6"/>
        <v/>
      </c>
      <c r="F46" s="189" t="str">
        <f t="shared" si="6"/>
        <v/>
      </c>
      <c r="G46" s="190" t="str">
        <f t="shared" si="6"/>
        <v/>
      </c>
      <c r="H46" s="189" t="str">
        <f t="shared" si="6"/>
        <v/>
      </c>
      <c r="I46" s="190" t="str">
        <f t="shared" si="6"/>
        <v/>
      </c>
      <c r="J46" s="189" t="str">
        <f t="shared" si="6"/>
        <v/>
      </c>
      <c r="K46" s="190" t="str">
        <f t="shared" si="6"/>
        <v/>
      </c>
    </row>
    <row r="47" spans="2:11" x14ac:dyDescent="0.2">
      <c r="B47" s="193"/>
      <c r="C47" s="125" t="s">
        <v>40</v>
      </c>
      <c r="D47" s="140" t="str">
        <f>D45</f>
        <v/>
      </c>
      <c r="E47" s="140" t="str">
        <f t="shared" ref="E47:K47" si="7">E45</f>
        <v/>
      </c>
      <c r="F47" s="140" t="str">
        <f t="shared" si="7"/>
        <v/>
      </c>
      <c r="G47" s="140" t="str">
        <f t="shared" si="7"/>
        <v/>
      </c>
      <c r="H47" s="140" t="str">
        <f t="shared" si="7"/>
        <v/>
      </c>
      <c r="I47" s="140" t="str">
        <f t="shared" si="7"/>
        <v/>
      </c>
      <c r="J47" s="140" t="str">
        <f t="shared" si="7"/>
        <v/>
      </c>
      <c r="K47" s="140" t="str">
        <f t="shared" si="7"/>
        <v/>
      </c>
    </row>
    <row r="48" spans="2:11" x14ac:dyDescent="0.2">
      <c r="B48" s="194"/>
      <c r="C48" s="192" t="s">
        <v>94</v>
      </c>
      <c r="D48" s="195" t="str">
        <f>IF(IF(D45&lt;&gt;"",D46,"")&gt;D40,D40,(IF(D45&lt;&gt;"",D46,"")))</f>
        <v/>
      </c>
      <c r="E48" s="196" t="str">
        <f t="shared" ref="E48:K48" si="8">IF(IF(E45&lt;&gt;"",E46,"")&gt;E40,E40,(IF(E45&lt;&gt;"",E46,"")))</f>
        <v/>
      </c>
      <c r="F48" s="195" t="str">
        <f t="shared" si="8"/>
        <v/>
      </c>
      <c r="G48" s="196" t="str">
        <f t="shared" si="8"/>
        <v/>
      </c>
      <c r="H48" s="195" t="str">
        <f t="shared" si="8"/>
        <v/>
      </c>
      <c r="I48" s="196" t="str">
        <f t="shared" si="8"/>
        <v/>
      </c>
      <c r="J48" s="195" t="str">
        <f t="shared" si="8"/>
        <v/>
      </c>
      <c r="K48" s="196" t="str">
        <f t="shared" si="8"/>
        <v/>
      </c>
    </row>
    <row r="49" spans="2:12" x14ac:dyDescent="0.2">
      <c r="B49" s="197"/>
      <c r="C49" s="120" t="s">
        <v>41</v>
      </c>
      <c r="D49" s="140">
        <f>SUM(D44,D47)</f>
        <v>0</v>
      </c>
      <c r="E49" s="135">
        <f t="shared" ref="E49:K49" si="9">SUM(E44,E47)</f>
        <v>0</v>
      </c>
      <c r="F49" s="140">
        <f t="shared" si="9"/>
        <v>0</v>
      </c>
      <c r="G49" s="135">
        <f t="shared" si="9"/>
        <v>0</v>
      </c>
      <c r="H49" s="140">
        <f t="shared" si="9"/>
        <v>0</v>
      </c>
      <c r="I49" s="135">
        <f t="shared" si="9"/>
        <v>0</v>
      </c>
      <c r="J49" s="140">
        <f t="shared" si="9"/>
        <v>0</v>
      </c>
      <c r="K49" s="135">
        <f t="shared" si="9"/>
        <v>0</v>
      </c>
    </row>
    <row r="50" spans="2:12" ht="9.9499999999999993" customHeight="1" x14ac:dyDescent="0.2">
      <c r="B50" s="101"/>
      <c r="C50" s="123"/>
      <c r="D50" s="102"/>
      <c r="E50" s="102"/>
      <c r="F50" s="102"/>
      <c r="G50" s="102"/>
      <c r="H50" s="102"/>
      <c r="I50" s="102"/>
      <c r="J50" s="102"/>
      <c r="K50" s="103"/>
    </row>
    <row r="51" spans="2:12" ht="15.75" customHeight="1" x14ac:dyDescent="0.2">
      <c r="B51" s="133" t="s">
        <v>56</v>
      </c>
      <c r="C51" s="117" t="s">
        <v>39</v>
      </c>
      <c r="D51" s="225" t="str">
        <f>IF(OR(D15&lt;&gt;"",D16&lt;&gt;"",E15&lt;&gt;""),IF(OR(AND(E15="",E32&lt;&gt;""),D15=E15,D16=E15),MAX(D44:E44),"None"),"")</f>
        <v/>
      </c>
      <c r="E51" s="226"/>
      <c r="F51" s="225" t="str">
        <f>IF(OR(F15&lt;&gt;"",F16&lt;&gt;"",G15&lt;&gt;""),IF(OR(AND(G15="",G32&lt;&gt;""),F15=G15,F16=G15),MAX(F44:G44),"None"),"")</f>
        <v/>
      </c>
      <c r="G51" s="226"/>
      <c r="H51" s="225" t="str">
        <f>IF(OR(H15&lt;&gt;"",H16&lt;&gt;"",I15&lt;&gt;""),IF(OR(AND(I15="",I32&lt;&gt;""),H15=I15,H16=I15),MAX(H44:I44),"None"),"")</f>
        <v/>
      </c>
      <c r="I51" s="226"/>
      <c r="J51" s="225" t="str">
        <f>IF(OR(J15&lt;&gt;"",J16&lt;&gt;"",K15&lt;&gt;""),IF(OR(AND(K15="",K32&lt;&gt;""),J15=K15,J16=K15),MAX(J44:K44),"None"),"")</f>
        <v/>
      </c>
      <c r="K51" s="226"/>
    </row>
    <row r="52" spans="2:12" ht="15.75" customHeight="1" x14ac:dyDescent="0.2">
      <c r="B52" s="142"/>
      <c r="C52" s="125" t="s">
        <v>40</v>
      </c>
      <c r="D52" s="225" t="str">
        <f>IF(D51&lt;&gt;"",IF(D51="None",D51,MAX(D47,E47)),"")</f>
        <v/>
      </c>
      <c r="E52" s="226"/>
      <c r="F52" s="225" t="str">
        <f>IF(F51&lt;&gt;"",IF(F51="None",F51,MAX(F47,G47)),"")</f>
        <v/>
      </c>
      <c r="G52" s="226"/>
      <c r="H52" s="225" t="str">
        <f t="shared" ref="H52" si="10">IF(H51&lt;&gt;"",IF(H51="None",H51,MAX(H47,I47)),"")</f>
        <v/>
      </c>
      <c r="I52" s="226"/>
      <c r="J52" s="225" t="str">
        <f t="shared" ref="J52" si="11">IF(J51&lt;&gt;"",IF(J51="None",J51,MAX(J47,K47)),"")</f>
        <v/>
      </c>
      <c r="K52" s="226"/>
    </row>
    <row r="53" spans="2:12" ht="15.75" customHeight="1" x14ac:dyDescent="0.2">
      <c r="B53" s="139"/>
      <c r="C53" s="120" t="s">
        <v>41</v>
      </c>
      <c r="D53" s="225" t="str">
        <f>IF(D51&lt;&gt;"",IF(D51="None",D51,SUM(D51:E52)),"")</f>
        <v/>
      </c>
      <c r="E53" s="226"/>
      <c r="F53" s="225" t="str">
        <f>IF(F51&lt;&gt;"",IF(F51="None",F51,SUM(F51:F52)),"")</f>
        <v/>
      </c>
      <c r="G53" s="226"/>
      <c r="H53" s="225" t="str">
        <f>IF(H51&lt;&gt;"",IF(H51="None",H51,SUM(H51:H52)),"")</f>
        <v/>
      </c>
      <c r="I53" s="226"/>
      <c r="J53" s="225" t="str">
        <f>IF(J51&lt;&gt;"",IF(J51="None",J51,SUM(J51:J52)),"")</f>
        <v/>
      </c>
      <c r="K53" s="226"/>
    </row>
    <row r="54" spans="2:12" ht="15.75" customHeight="1" x14ac:dyDescent="0.2">
      <c r="B54" s="139"/>
      <c r="C54" s="120" t="s">
        <v>64</v>
      </c>
      <c r="D54" s="225" t="str">
        <f>IF(D51&lt;&gt;"",IF(D51="None",D51,MAX(D42:E42)),"")</f>
        <v/>
      </c>
      <c r="E54" s="226"/>
      <c r="F54" s="225" t="str">
        <f>IF(F51&lt;&gt;"",IF(F51="None",F51,MAX(F42:G42)),"")</f>
        <v/>
      </c>
      <c r="G54" s="226"/>
      <c r="H54" s="225" t="str">
        <f>IF(H51&lt;&gt;"",IF(H51="None",H51,MAX(H42:I42)),"")</f>
        <v/>
      </c>
      <c r="I54" s="226"/>
      <c r="J54" s="225" t="str">
        <f>IF(J51&lt;&gt;"",IF(J51="None",J51,MAX(J42:K42)),"")</f>
        <v/>
      </c>
      <c r="K54" s="226"/>
    </row>
    <row r="55" spans="2:12" ht="9.9499999999999993" customHeight="1" x14ac:dyDescent="0.2">
      <c r="B55" s="101"/>
      <c r="C55" s="123"/>
      <c r="D55" s="102"/>
      <c r="E55" s="102"/>
      <c r="F55" s="102"/>
      <c r="G55" s="102"/>
      <c r="H55" s="102"/>
      <c r="I55" s="102"/>
      <c r="J55" s="102"/>
      <c r="K55" s="103"/>
    </row>
    <row r="56" spans="2:12" ht="15.75" customHeight="1" x14ac:dyDescent="0.2">
      <c r="B56" s="133" t="s">
        <v>71</v>
      </c>
      <c r="C56" s="117" t="s">
        <v>39</v>
      </c>
      <c r="D56" s="225" t="str">
        <f>IF(OR(D17="Y",F17="Y"),MAX(D51,F51),"None")</f>
        <v>None</v>
      </c>
      <c r="E56" s="227"/>
      <c r="F56" s="227"/>
      <c r="G56" s="226"/>
      <c r="H56" s="225" t="str">
        <f>IF(OR(H17="Y",J17="Y"),MAX(H51,J51),"None")</f>
        <v>None</v>
      </c>
      <c r="I56" s="227"/>
      <c r="J56" s="227"/>
      <c r="K56" s="226"/>
    </row>
    <row r="57" spans="2:12" ht="15.75" customHeight="1" x14ac:dyDescent="0.2">
      <c r="B57" s="142"/>
      <c r="C57" s="125" t="s">
        <v>40</v>
      </c>
      <c r="D57" s="225" t="str">
        <f>IF(OR(D17="Y",F17="Y"),MAX(D52,F52),"None")</f>
        <v>None</v>
      </c>
      <c r="E57" s="227"/>
      <c r="F57" s="227"/>
      <c r="G57" s="226"/>
      <c r="H57" s="225" t="str">
        <f>IF(OR(H17="Y",J17="Y"),H58-H56,"None")</f>
        <v>None</v>
      </c>
      <c r="I57" s="227"/>
      <c r="J57" s="227"/>
      <c r="K57" s="226"/>
    </row>
    <row r="58" spans="2:12" ht="15.75" customHeight="1" x14ac:dyDescent="0.2">
      <c r="B58" s="139"/>
      <c r="C58" s="120" t="s">
        <v>41</v>
      </c>
      <c r="D58" s="225" t="str">
        <f>IF(OR(D17="Y",F17="Y"),SUM(D56:D57),"None")</f>
        <v>None</v>
      </c>
      <c r="E58" s="227"/>
      <c r="F58" s="227"/>
      <c r="G58" s="226"/>
      <c r="H58" s="225" t="str">
        <f>IF(OR(H17="Y",J17="Y"),MAX(H53,J53),"None")</f>
        <v>None</v>
      </c>
      <c r="I58" s="227"/>
      <c r="J58" s="227"/>
      <c r="K58" s="226"/>
    </row>
    <row r="59" spans="2:12" ht="9.9499999999999993" customHeight="1" x14ac:dyDescent="0.2">
      <c r="B59" s="101"/>
      <c r="C59" s="123"/>
      <c r="D59" s="102"/>
      <c r="E59" s="102"/>
      <c r="F59" s="102"/>
      <c r="G59" s="102"/>
      <c r="H59" s="102"/>
      <c r="I59" s="102"/>
      <c r="J59" s="102"/>
      <c r="K59" s="103"/>
    </row>
    <row r="60" spans="2:12" x14ac:dyDescent="0.2">
      <c r="B60" s="129" t="s">
        <v>30</v>
      </c>
      <c r="C60" s="146" t="s">
        <v>33</v>
      </c>
      <c r="D60" s="147" t="str">
        <f t="shared" ref="D60:K60" si="12">IF(D15&gt;0,D15,"")</f>
        <v/>
      </c>
      <c r="E60" s="148" t="str">
        <f t="shared" si="12"/>
        <v/>
      </c>
      <c r="F60" s="147" t="str">
        <f t="shared" si="12"/>
        <v/>
      </c>
      <c r="G60" s="148" t="str">
        <f t="shared" si="12"/>
        <v/>
      </c>
      <c r="H60" s="147" t="str">
        <f t="shared" si="12"/>
        <v/>
      </c>
      <c r="I60" s="148" t="str">
        <f t="shared" si="12"/>
        <v/>
      </c>
      <c r="J60" s="147" t="str">
        <f t="shared" si="12"/>
        <v/>
      </c>
      <c r="K60" s="148" t="str">
        <f t="shared" si="12"/>
        <v/>
      </c>
    </row>
    <row r="61" spans="2:12" x14ac:dyDescent="0.2">
      <c r="B61" s="149" t="s">
        <v>31</v>
      </c>
      <c r="C61" s="150" t="s">
        <v>25</v>
      </c>
      <c r="D61" s="44" t="str">
        <f>IF(D60&lt;&gt;"",IF(D15=E15,D51,D44),"")</f>
        <v/>
      </c>
      <c r="E61" s="4" t="str">
        <f>IF(E60&lt;&gt;"",IF(OR(E15=D15,E15=D16),IF(D56="None",D51,D56),IF(D51="None",E44,D51)),"")</f>
        <v/>
      </c>
      <c r="F61" s="44" t="str">
        <f>IF(F60&lt;&gt;"",IF(F15=G15,F51,F44),"")</f>
        <v/>
      </c>
      <c r="G61" s="4" t="str">
        <f>IF(G60&lt;&gt;"",IF(OR(G15=F15,G15=F16),IF(D56="None",F51,D56),IF(F51="None",G44,F51)),"")</f>
        <v/>
      </c>
      <c r="H61" s="44" t="str">
        <f>IF(H60&lt;&gt;"",IF(H15=I15,H51,H44),"")</f>
        <v/>
      </c>
      <c r="I61" s="4" t="str">
        <f>IF(I60&lt;&gt;"",IF(OR(I15=H15,I15=H16),IF(H56="None",H51,H56),IF(H51="None",I44,H51)),"")</f>
        <v/>
      </c>
      <c r="J61" s="44" t="str">
        <f>IF(J60&lt;&gt;"",IF(J15=K15,J51,J44),"")</f>
        <v/>
      </c>
      <c r="K61" s="4" t="str">
        <f>IF(K60&lt;&gt;"",IF(OR(K15=J15,K15=J16),IF(H56="None",J51,H56),IF(J51="None",K44,J51)),"")</f>
        <v/>
      </c>
    </row>
    <row r="62" spans="2:12" x14ac:dyDescent="0.2">
      <c r="B62" s="149" t="s">
        <v>54</v>
      </c>
      <c r="C62" s="150" t="s">
        <v>25</v>
      </c>
      <c r="D62" s="44" t="str">
        <f>IF(D60&lt;&gt;"",IF(D15=E15,D52,D47),"")</f>
        <v/>
      </c>
      <c r="E62" s="4" t="str">
        <f>IF(E61&lt;&gt;"",IF(OR(E16=D16,E16=D17),IF(D52="None",E47,D52),IF(D57="None",D52,D57)),"")</f>
        <v/>
      </c>
      <c r="F62" s="44" t="str">
        <f>IF(F60&lt;&gt;"",IF(F15=G15,F52,F47),"")</f>
        <v/>
      </c>
      <c r="G62" s="4" t="str">
        <f>IF(G61&lt;&gt;"",IF(OR(G16=F16,G16=F17),IF(F52="None",G47,F52),IF(D57="None",F52,D57)),"")</f>
        <v/>
      </c>
      <c r="H62" s="44" t="str">
        <f>IF(H60&lt;&gt;"",IF(H15=I15,H52,H47),"")</f>
        <v/>
      </c>
      <c r="I62" s="4" t="str">
        <f>IF(I61&lt;&gt;"",IF(OR(I16=H16,I16=H17),IF(H52="None",I47,H52),IF(H57="None",H52,H57)),"")</f>
        <v/>
      </c>
      <c r="J62" s="44" t="str">
        <f>IF(J60&lt;&gt;"",IF(J15=K15,J52,J47),"")</f>
        <v/>
      </c>
      <c r="K62" s="4" t="str">
        <f>IF(K61&lt;&gt;"",IF(OR(K16=J16,K16=J17),IF(J52="None",K47,J52),IF(H57="None",J52,H57)),"")</f>
        <v/>
      </c>
      <c r="L62" s="177"/>
    </row>
    <row r="63" spans="2:12" ht="15.75" hidden="1" customHeight="1" x14ac:dyDescent="0.2">
      <c r="B63" s="152" t="s">
        <v>57</v>
      </c>
      <c r="C63" s="120" t="s">
        <v>32</v>
      </c>
      <c r="D63" s="140" t="str">
        <f>IF(D60=E60,D54,D42)</f>
        <v/>
      </c>
      <c r="E63" s="141">
        <f>IF(OR(E60=D60,D60=""),MAX(D42:E42),E42)</f>
        <v>0</v>
      </c>
      <c r="F63" s="140" t="str">
        <f>IF(F60=G60,F54,F42)</f>
        <v/>
      </c>
      <c r="G63" s="141">
        <f>IF(OR(G60=F60,F60=""),MAX(F42:G42),G42)</f>
        <v>0</v>
      </c>
      <c r="H63" s="140" t="str">
        <f>IF(H60=I60,H54,H42)</f>
        <v/>
      </c>
      <c r="I63" s="141">
        <f>IF(OR(I60=H60,H60=""),MAX(H42:I42),I42)</f>
        <v>0</v>
      </c>
      <c r="J63" s="140" t="str">
        <f>IF(J60=K60,J54,J42)</f>
        <v/>
      </c>
      <c r="K63" s="141">
        <f>IF(OR(K60=J60,J60=""),MAX(J42:K42),K42)</f>
        <v>0</v>
      </c>
    </row>
    <row r="64" spans="2:12" ht="16.5" thickBot="1" x14ac:dyDescent="0.25">
      <c r="B64" s="153" t="s">
        <v>65</v>
      </c>
      <c r="C64" s="154" t="s">
        <v>25</v>
      </c>
      <c r="D64" s="168" t="str">
        <f t="shared" ref="D64:K64" si="13">IF(AND(D15="",C15&lt;&gt;"",D32&lt;&gt;""),MAX(ROUNDUP(D63,0),4),IF(OR(AND(D60&lt;&gt;"",D32&lt;&gt;""),AND(D15&lt;&gt;"",D15=C16,C32&lt;&gt;"")),MAX(ROUNDUP(D63,0),4),""))</f>
        <v/>
      </c>
      <c r="E64" s="169" t="str">
        <f t="shared" si="13"/>
        <v/>
      </c>
      <c r="F64" s="168" t="str">
        <f t="shared" si="13"/>
        <v/>
      </c>
      <c r="G64" s="169" t="str">
        <f t="shared" si="13"/>
        <v/>
      </c>
      <c r="H64" s="168" t="str">
        <f t="shared" si="13"/>
        <v/>
      </c>
      <c r="I64" s="169" t="str">
        <f t="shared" si="13"/>
        <v/>
      </c>
      <c r="J64" s="168" t="str">
        <f t="shared" si="13"/>
        <v/>
      </c>
      <c r="K64" s="169" t="str">
        <f t="shared" si="13"/>
        <v/>
      </c>
    </row>
    <row r="66" spans="2:11" x14ac:dyDescent="0.2">
      <c r="B66" s="157" t="s">
        <v>26</v>
      </c>
      <c r="C66" s="157"/>
      <c r="E66" s="157"/>
      <c r="F66" s="157"/>
      <c r="G66" s="157"/>
      <c r="H66" s="157"/>
      <c r="I66" s="157"/>
      <c r="J66" s="157"/>
      <c r="K66" s="157"/>
    </row>
    <row r="67" spans="2:11" x14ac:dyDescent="0.2">
      <c r="B67" s="157"/>
      <c r="C67" s="158" t="s">
        <v>27</v>
      </c>
      <c r="E67" s="157"/>
      <c r="F67" s="157"/>
      <c r="G67" s="157"/>
      <c r="H67" s="157"/>
      <c r="I67" s="157"/>
      <c r="J67" s="157"/>
      <c r="K67" s="157"/>
    </row>
    <row r="68" spans="2:11" x14ac:dyDescent="0.2">
      <c r="B68" s="157"/>
      <c r="C68" s="158" t="s">
        <v>28</v>
      </c>
      <c r="E68" s="157"/>
      <c r="F68" s="157"/>
      <c r="G68" s="157"/>
      <c r="H68" s="157"/>
      <c r="I68" s="157"/>
      <c r="J68" s="157"/>
      <c r="K68" s="157"/>
    </row>
    <row r="69" spans="2:11" x14ac:dyDescent="0.2">
      <c r="B69" s="157"/>
      <c r="C69" s="158" t="s">
        <v>66</v>
      </c>
      <c r="E69" s="158"/>
      <c r="F69" s="157"/>
      <c r="G69" s="157"/>
      <c r="H69" s="157"/>
      <c r="I69" s="157"/>
      <c r="J69" s="157"/>
      <c r="K69" s="157"/>
    </row>
    <row r="70" spans="2:11" x14ac:dyDescent="0.2">
      <c r="B70" s="157"/>
      <c r="C70" s="158" t="s">
        <v>59</v>
      </c>
      <c r="E70" s="158"/>
      <c r="F70" s="157"/>
      <c r="G70" s="157"/>
      <c r="H70" s="157"/>
      <c r="I70" s="157"/>
      <c r="J70" s="157"/>
      <c r="K70" s="157"/>
    </row>
    <row r="71" spans="2:11" x14ac:dyDescent="0.2">
      <c r="B71" s="157"/>
      <c r="C71" s="158" t="s">
        <v>49</v>
      </c>
      <c r="E71" s="157"/>
      <c r="F71" s="157"/>
      <c r="G71" s="157"/>
      <c r="H71" s="157"/>
      <c r="I71" s="157"/>
      <c r="J71" s="157"/>
      <c r="K71" s="157"/>
    </row>
    <row r="72" spans="2:11" x14ac:dyDescent="0.2">
      <c r="B72" s="157"/>
      <c r="C72" s="158" t="s">
        <v>48</v>
      </c>
      <c r="E72" s="157"/>
      <c r="F72" s="157"/>
      <c r="G72" s="157"/>
      <c r="H72" s="157"/>
      <c r="I72" s="157"/>
      <c r="J72" s="157"/>
      <c r="K72" s="157"/>
    </row>
    <row r="73" spans="2:11" x14ac:dyDescent="0.2">
      <c r="C73" s="159"/>
      <c r="D73" s="160"/>
      <c r="E73" s="161"/>
    </row>
    <row r="74" spans="2:11" x14ac:dyDescent="0.2">
      <c r="C74" s="159"/>
      <c r="D74" s="160"/>
      <c r="E74" s="161"/>
    </row>
    <row r="75" spans="2:11" x14ac:dyDescent="0.2">
      <c r="C75" s="159"/>
      <c r="D75" s="160"/>
      <c r="E75" s="161"/>
    </row>
  </sheetData>
  <mergeCells count="74">
    <mergeCell ref="D56:G56"/>
    <mergeCell ref="H56:K56"/>
    <mergeCell ref="D57:G57"/>
    <mergeCell ref="H57:K57"/>
    <mergeCell ref="D58:G58"/>
    <mergeCell ref="H58:K58"/>
    <mergeCell ref="D53:E53"/>
    <mergeCell ref="F53:G53"/>
    <mergeCell ref="H53:I53"/>
    <mergeCell ref="J53:K53"/>
    <mergeCell ref="D54:E54"/>
    <mergeCell ref="F54:G54"/>
    <mergeCell ref="H54:I54"/>
    <mergeCell ref="J54:K54"/>
    <mergeCell ref="D51:E51"/>
    <mergeCell ref="F51:G51"/>
    <mergeCell ref="H51:I51"/>
    <mergeCell ref="J51:K51"/>
    <mergeCell ref="D52:E52"/>
    <mergeCell ref="F52:G52"/>
    <mergeCell ref="H52:I52"/>
    <mergeCell ref="J52:K52"/>
    <mergeCell ref="D27:E27"/>
    <mergeCell ref="F27:G27"/>
    <mergeCell ref="H27:I27"/>
    <mergeCell ref="J27:K27"/>
    <mergeCell ref="D28:E28"/>
    <mergeCell ref="F28:G28"/>
    <mergeCell ref="H28:I28"/>
    <mergeCell ref="J28:K28"/>
    <mergeCell ref="D25:E25"/>
    <mergeCell ref="F25:G25"/>
    <mergeCell ref="H25:I25"/>
    <mergeCell ref="J25:K25"/>
    <mergeCell ref="D26:E26"/>
    <mergeCell ref="F26:G26"/>
    <mergeCell ref="H26:I26"/>
    <mergeCell ref="J26:K26"/>
    <mergeCell ref="D23:E23"/>
    <mergeCell ref="F23:G23"/>
    <mergeCell ref="H23:I23"/>
    <mergeCell ref="J23:K23"/>
    <mergeCell ref="D24:E24"/>
    <mergeCell ref="F24:G24"/>
    <mergeCell ref="H24:I24"/>
    <mergeCell ref="J24:K24"/>
    <mergeCell ref="D11:E11"/>
    <mergeCell ref="F11:G11"/>
    <mergeCell ref="H11:I11"/>
    <mergeCell ref="J11:K11"/>
    <mergeCell ref="D22:E22"/>
    <mergeCell ref="F22:G22"/>
    <mergeCell ref="H22:I22"/>
    <mergeCell ref="J22:K22"/>
    <mergeCell ref="C8:G8"/>
    <mergeCell ref="H8:I8"/>
    <mergeCell ref="J8:K8"/>
    <mergeCell ref="C9:G9"/>
    <mergeCell ref="H9:I9"/>
    <mergeCell ref="J9:K9"/>
    <mergeCell ref="C6:G6"/>
    <mergeCell ref="H6:I6"/>
    <mergeCell ref="J6:K6"/>
    <mergeCell ref="C7:G7"/>
    <mergeCell ref="H7:I7"/>
    <mergeCell ref="J7:K7"/>
    <mergeCell ref="C5:G5"/>
    <mergeCell ref="H5:I5"/>
    <mergeCell ref="J5:K5"/>
    <mergeCell ref="B2:K2"/>
    <mergeCell ref="B3:K3"/>
    <mergeCell ref="C4:G4"/>
    <mergeCell ref="H4:I4"/>
    <mergeCell ref="J4:K4"/>
  </mergeCells>
  <printOptions horizontalCentered="1" verticalCentered="1"/>
  <pageMargins left="0.5" right="0.5" top="0.25" bottom="0.5" header="0.5" footer="0.25"/>
  <pageSetup scale="75" orientation="portrait" r:id="rId1"/>
  <headerFooter alignWithMargins="0">
    <oddFooter>&amp;R&amp;"Arial Narrow,Regular"Printed &amp;D at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pageSetUpPr fitToPage="1"/>
  </sheetPr>
  <dimension ref="B1:L50"/>
  <sheetViews>
    <sheetView tabSelected="1" zoomScale="90" zoomScaleNormal="90" workbookViewId="0">
      <selection activeCell="H25" sqref="H25:I25"/>
    </sheetView>
  </sheetViews>
  <sheetFormatPr defaultRowHeight="15.75" x14ac:dyDescent="0.2"/>
  <cols>
    <col min="1" max="1" width="8.7109375" style="17" customWidth="1"/>
    <col min="2" max="2" width="18" style="17" customWidth="1"/>
    <col min="3" max="3" width="18.7109375" style="17" customWidth="1"/>
    <col min="4" max="11" width="8.7109375" style="17" customWidth="1"/>
    <col min="12" max="16384" width="9.140625" style="17"/>
  </cols>
  <sheetData>
    <row r="1" spans="2:11" ht="16.5" thickBot="1" x14ac:dyDescent="0.25">
      <c r="B1" s="173" t="s">
        <v>89</v>
      </c>
      <c r="C1" s="172"/>
    </row>
    <row r="2" spans="2:11" ht="23.25" x14ac:dyDescent="0.2">
      <c r="B2" s="234" t="str">
        <f>CALCS!B2:K2</f>
        <v>Clearance Time Calculations</v>
      </c>
      <c r="C2" s="235"/>
      <c r="D2" s="235"/>
      <c r="E2" s="235"/>
      <c r="F2" s="235"/>
      <c r="G2" s="235"/>
      <c r="H2" s="235"/>
      <c r="I2" s="235"/>
      <c r="J2" s="235"/>
      <c r="K2" s="236"/>
    </row>
    <row r="3" spans="2:11" ht="16.5" thickBot="1" x14ac:dyDescent="0.25">
      <c r="B3" s="237" t="str">
        <f>CALCS!B3</f>
        <v>Rev 2022-11-14</v>
      </c>
      <c r="C3" s="238"/>
      <c r="D3" s="238"/>
      <c r="E3" s="238"/>
      <c r="F3" s="238"/>
      <c r="G3" s="238"/>
      <c r="H3" s="238"/>
      <c r="I3" s="238"/>
      <c r="J3" s="238"/>
      <c r="K3" s="239"/>
    </row>
    <row r="4" spans="2:11" x14ac:dyDescent="0.2">
      <c r="B4" s="16" t="s">
        <v>2</v>
      </c>
      <c r="C4" s="228"/>
      <c r="D4" s="229"/>
      <c r="E4" s="229"/>
      <c r="F4" s="229"/>
      <c r="G4" s="230"/>
      <c r="H4" s="240" t="s">
        <v>61</v>
      </c>
      <c r="I4" s="241"/>
      <c r="J4" s="242"/>
      <c r="K4" s="243"/>
    </row>
    <row r="5" spans="2:11" x14ac:dyDescent="0.2">
      <c r="B5" s="9" t="s">
        <v>1</v>
      </c>
      <c r="C5" s="228"/>
      <c r="D5" s="229"/>
      <c r="E5" s="229"/>
      <c r="F5" s="229"/>
      <c r="G5" s="230"/>
      <c r="H5" s="231" t="s">
        <v>62</v>
      </c>
      <c r="I5" s="231"/>
      <c r="J5" s="232"/>
      <c r="K5" s="233"/>
    </row>
    <row r="6" spans="2:11" x14ac:dyDescent="0.2">
      <c r="B6" s="9" t="s">
        <v>4</v>
      </c>
      <c r="C6" s="228"/>
      <c r="D6" s="229"/>
      <c r="E6" s="229"/>
      <c r="F6" s="229"/>
      <c r="G6" s="230"/>
      <c r="H6" s="231" t="s">
        <v>63</v>
      </c>
      <c r="I6" s="231"/>
      <c r="J6" s="232"/>
      <c r="K6" s="233"/>
    </row>
    <row r="7" spans="2:11" x14ac:dyDescent="0.2">
      <c r="B7" s="9" t="s">
        <v>6</v>
      </c>
      <c r="C7" s="228"/>
      <c r="D7" s="229"/>
      <c r="E7" s="229"/>
      <c r="F7" s="229"/>
      <c r="G7" s="230"/>
      <c r="H7" s="231" t="s">
        <v>3</v>
      </c>
      <c r="I7" s="231"/>
      <c r="J7" s="232"/>
      <c r="K7" s="233"/>
    </row>
    <row r="8" spans="2:11" x14ac:dyDescent="0.2">
      <c r="B8" s="9" t="s">
        <v>7</v>
      </c>
      <c r="C8" s="228"/>
      <c r="D8" s="229"/>
      <c r="E8" s="229"/>
      <c r="F8" s="229"/>
      <c r="G8" s="230"/>
      <c r="H8" s="231" t="s">
        <v>5</v>
      </c>
      <c r="I8" s="231"/>
      <c r="J8" s="232"/>
      <c r="K8" s="233"/>
    </row>
    <row r="9" spans="2:11" ht="16.5" thickBot="1" x14ac:dyDescent="0.25">
      <c r="B9" s="10" t="s">
        <v>9</v>
      </c>
      <c r="C9" s="228"/>
      <c r="D9" s="229"/>
      <c r="E9" s="229"/>
      <c r="F9" s="229"/>
      <c r="G9" s="230"/>
      <c r="H9" s="244" t="s">
        <v>8</v>
      </c>
      <c r="I9" s="244"/>
      <c r="J9" s="245"/>
      <c r="K9" s="246"/>
    </row>
    <row r="10" spans="2:11" ht="16.5" thickBot="1" x14ac:dyDescent="0.25">
      <c r="B10" s="70"/>
      <c r="C10" s="71"/>
      <c r="D10" s="72"/>
      <c r="E10" s="72"/>
      <c r="F10" s="72"/>
      <c r="G10" s="72"/>
      <c r="H10" s="72"/>
      <c r="I10" s="72"/>
      <c r="J10" s="72"/>
      <c r="K10" s="73"/>
    </row>
    <row r="11" spans="2:11" x14ac:dyDescent="0.2">
      <c r="B11" s="45" t="s">
        <v>10</v>
      </c>
      <c r="C11" s="49" t="s">
        <v>44</v>
      </c>
      <c r="D11" s="249" t="str">
        <f>IF(C6&lt;&gt;"",C6,"")</f>
        <v/>
      </c>
      <c r="E11" s="250"/>
      <c r="F11" s="249" t="str">
        <f>IF(C7&lt;&gt;"",C7,"")</f>
        <v/>
      </c>
      <c r="G11" s="250"/>
      <c r="H11" s="249" t="str">
        <f>IF(C8&lt;&gt;"",C8,"")</f>
        <v/>
      </c>
      <c r="I11" s="250"/>
      <c r="J11" s="249" t="str">
        <f>IF(C9&lt;&gt;"",C9,"")</f>
        <v/>
      </c>
      <c r="K11" s="250"/>
    </row>
    <row r="12" spans="2:11" x14ac:dyDescent="0.2">
      <c r="B12" s="46"/>
      <c r="C12" s="50" t="s">
        <v>45</v>
      </c>
      <c r="D12" s="38" t="s">
        <v>11</v>
      </c>
      <c r="E12" s="37"/>
      <c r="F12" s="36" t="s">
        <v>29</v>
      </c>
      <c r="G12" s="37"/>
      <c r="H12" s="36" t="s">
        <v>12</v>
      </c>
      <c r="I12" s="37"/>
      <c r="J12" s="36" t="s">
        <v>13</v>
      </c>
      <c r="K12" s="37"/>
    </row>
    <row r="13" spans="2:11" x14ac:dyDescent="0.2">
      <c r="B13" s="52"/>
      <c r="C13" s="53" t="s">
        <v>43</v>
      </c>
      <c r="D13" s="54" t="s">
        <v>14</v>
      </c>
      <c r="E13" s="55" t="s">
        <v>15</v>
      </c>
      <c r="F13" s="56" t="s">
        <v>14</v>
      </c>
      <c r="G13" s="55" t="s">
        <v>15</v>
      </c>
      <c r="H13" s="56" t="s">
        <v>14</v>
      </c>
      <c r="I13" s="55" t="s">
        <v>15</v>
      </c>
      <c r="J13" s="56" t="s">
        <v>14</v>
      </c>
      <c r="K13" s="55" t="s">
        <v>15</v>
      </c>
    </row>
    <row r="14" spans="2:11" ht="9.9499999999999993" customHeight="1" x14ac:dyDescent="0.2">
      <c r="B14" s="47"/>
      <c r="C14" s="13"/>
      <c r="D14" s="13"/>
      <c r="E14" s="13"/>
      <c r="F14" s="13"/>
      <c r="G14" s="13"/>
      <c r="H14" s="13"/>
      <c r="I14" s="13"/>
      <c r="J14" s="13"/>
      <c r="K14" s="48"/>
    </row>
    <row r="15" spans="2:11" x14ac:dyDescent="0.2">
      <c r="B15" s="11" t="s">
        <v>16</v>
      </c>
      <c r="C15" s="59" t="s">
        <v>46</v>
      </c>
      <c r="D15" s="60"/>
      <c r="E15" s="61"/>
      <c r="F15" s="60"/>
      <c r="G15" s="61"/>
      <c r="H15" s="60"/>
      <c r="I15" s="61"/>
      <c r="J15" s="60"/>
      <c r="K15" s="61"/>
    </row>
    <row r="16" spans="2:11" x14ac:dyDescent="0.2">
      <c r="B16" s="14"/>
      <c r="C16" s="58" t="s">
        <v>47</v>
      </c>
      <c r="D16" s="27"/>
      <c r="E16" s="57"/>
      <c r="F16" s="27"/>
      <c r="G16" s="57"/>
      <c r="H16" s="27"/>
      <c r="I16" s="57"/>
      <c r="J16" s="27"/>
      <c r="K16" s="57"/>
    </row>
    <row r="17" spans="2:11" x14ac:dyDescent="0.2">
      <c r="B17" s="14" t="s">
        <v>68</v>
      </c>
      <c r="C17" s="58"/>
      <c r="D17" s="27"/>
      <c r="E17" s="57"/>
      <c r="F17" s="27"/>
      <c r="G17" s="57"/>
      <c r="H17" s="27"/>
      <c r="I17" s="57"/>
      <c r="J17" s="27"/>
      <c r="K17" s="57"/>
    </row>
    <row r="18" spans="2:11" ht="9.9499999999999993" customHeight="1" x14ac:dyDescent="0.2">
      <c r="B18" s="47"/>
      <c r="C18" s="13"/>
      <c r="D18" s="13"/>
      <c r="E18" s="13"/>
      <c r="F18" s="13"/>
      <c r="G18" s="13"/>
      <c r="H18" s="13"/>
      <c r="I18" s="13"/>
      <c r="J18" s="13"/>
      <c r="K18" s="48"/>
    </row>
    <row r="19" spans="2:11" x14ac:dyDescent="0.2">
      <c r="B19" s="11" t="s">
        <v>17</v>
      </c>
      <c r="C19" s="34" t="s">
        <v>18</v>
      </c>
      <c r="D19" s="39">
        <v>20</v>
      </c>
      <c r="E19" s="12">
        <v>45</v>
      </c>
      <c r="F19" s="39">
        <v>20</v>
      </c>
      <c r="G19" s="12">
        <v>45</v>
      </c>
      <c r="H19" s="39">
        <v>20</v>
      </c>
      <c r="I19" s="12">
        <v>45</v>
      </c>
      <c r="J19" s="39">
        <v>20</v>
      </c>
      <c r="K19" s="12">
        <v>45</v>
      </c>
    </row>
    <row r="20" spans="2:11" x14ac:dyDescent="0.2">
      <c r="B20" s="14"/>
      <c r="C20" s="32" t="s">
        <v>19</v>
      </c>
      <c r="D20" s="121">
        <f>IF(D19&lt;&gt;"",1.4667*D19,"")</f>
        <v>29.333999999999996</v>
      </c>
      <c r="E20" s="121">
        <f t="shared" ref="E20:K20" si="0">IF(E19&lt;&gt;"",1.4667*E19,"")</f>
        <v>66.001499999999993</v>
      </c>
      <c r="F20" s="121">
        <f t="shared" si="0"/>
        <v>29.333999999999996</v>
      </c>
      <c r="G20" s="121">
        <f t="shared" si="0"/>
        <v>66.001499999999993</v>
      </c>
      <c r="H20" s="121">
        <f t="shared" si="0"/>
        <v>29.333999999999996</v>
      </c>
      <c r="I20" s="121">
        <f t="shared" si="0"/>
        <v>66.001499999999993</v>
      </c>
      <c r="J20" s="121">
        <f t="shared" si="0"/>
        <v>29.333999999999996</v>
      </c>
      <c r="K20" s="121">
        <f t="shared" si="0"/>
        <v>66.001499999999993</v>
      </c>
    </row>
    <row r="21" spans="2:11" ht="9.9499999999999993" customHeight="1" x14ac:dyDescent="0.2">
      <c r="B21" s="47"/>
      <c r="C21" s="51"/>
      <c r="D21" s="13"/>
      <c r="E21" s="13"/>
      <c r="F21" s="13"/>
      <c r="G21" s="13"/>
      <c r="H21" s="13"/>
      <c r="I21" s="13"/>
      <c r="J21" s="13"/>
      <c r="K21" s="48"/>
    </row>
    <row r="22" spans="2:11" x14ac:dyDescent="0.2">
      <c r="B22" s="11" t="s">
        <v>20</v>
      </c>
      <c r="C22" s="34" t="s">
        <v>21</v>
      </c>
      <c r="D22" s="251" t="str">
        <f>IF(CALCS!D22&lt;&gt;0,CALCS!D22,"0")</f>
        <v>0</v>
      </c>
      <c r="E22" s="252"/>
      <c r="F22" s="251" t="str">
        <f>IF(CALCS!F22&lt;&gt;0,CALCS!F22,"0")</f>
        <v>0</v>
      </c>
      <c r="G22" s="252"/>
      <c r="H22" s="251" t="str">
        <f>IF(CALCS!H22&lt;&gt;0,CALCS!H22,"0")</f>
        <v>0</v>
      </c>
      <c r="I22" s="252"/>
      <c r="J22" s="251" t="str">
        <f>IF(CALCS!J22&lt;&gt;0,CALCS!J22,"0")</f>
        <v>0</v>
      </c>
      <c r="K22" s="252"/>
    </row>
    <row r="23" spans="2:11" x14ac:dyDescent="0.2">
      <c r="B23" s="2"/>
      <c r="C23" s="29" t="s">
        <v>22</v>
      </c>
      <c r="D23" s="247"/>
      <c r="E23" s="248"/>
      <c r="F23" s="247"/>
      <c r="G23" s="248"/>
      <c r="H23" s="247"/>
      <c r="I23" s="248"/>
      <c r="J23" s="247"/>
      <c r="K23" s="248"/>
    </row>
    <row r="24" spans="2:11" x14ac:dyDescent="0.2">
      <c r="B24" s="2"/>
      <c r="C24" s="29" t="s">
        <v>23</v>
      </c>
      <c r="D24" s="247"/>
      <c r="E24" s="248"/>
      <c r="F24" s="247"/>
      <c r="G24" s="248"/>
      <c r="H24" s="247"/>
      <c r="I24" s="248"/>
      <c r="J24" s="247"/>
      <c r="K24" s="248"/>
    </row>
    <row r="25" spans="2:11" x14ac:dyDescent="0.2">
      <c r="B25" s="2"/>
      <c r="C25" s="29" t="s">
        <v>24</v>
      </c>
      <c r="D25" s="247"/>
      <c r="E25" s="248"/>
      <c r="F25" s="247"/>
      <c r="G25" s="248"/>
      <c r="H25" s="247"/>
      <c r="I25" s="248"/>
      <c r="J25" s="247"/>
      <c r="K25" s="248"/>
    </row>
    <row r="26" spans="2:11" x14ac:dyDescent="0.2">
      <c r="B26" s="14"/>
      <c r="C26" s="33" t="s">
        <v>35</v>
      </c>
      <c r="D26" s="253"/>
      <c r="E26" s="254"/>
      <c r="F26" s="253"/>
      <c r="G26" s="254"/>
      <c r="H26" s="253"/>
      <c r="I26" s="254"/>
      <c r="J26" s="253"/>
      <c r="K26" s="254"/>
    </row>
    <row r="27" spans="2:11" ht="9.9499999999999993" customHeight="1" x14ac:dyDescent="0.2">
      <c r="B27" s="47"/>
      <c r="C27" s="51"/>
      <c r="D27" s="13"/>
      <c r="E27" s="13"/>
      <c r="F27" s="13"/>
      <c r="G27" s="13"/>
      <c r="H27" s="13"/>
      <c r="I27" s="13"/>
      <c r="J27" s="13"/>
      <c r="K27" s="48"/>
    </row>
    <row r="28" spans="2:11" x14ac:dyDescent="0.2">
      <c r="B28" s="18" t="s">
        <v>50</v>
      </c>
      <c r="C28" s="34" t="s">
        <v>34</v>
      </c>
      <c r="D28" s="64"/>
      <c r="E28" s="63"/>
      <c r="F28" s="64"/>
      <c r="G28" s="63"/>
      <c r="H28" s="64"/>
      <c r="I28" s="63"/>
      <c r="J28" s="64"/>
      <c r="K28" s="63"/>
    </row>
    <row r="29" spans="2:11" ht="9.9499999999999993" customHeight="1" x14ac:dyDescent="0.2">
      <c r="B29" s="47"/>
      <c r="C29" s="51"/>
      <c r="D29" s="13"/>
      <c r="E29" s="13"/>
      <c r="F29" s="13"/>
      <c r="G29" s="13"/>
      <c r="H29" s="13"/>
      <c r="I29" s="13"/>
      <c r="J29" s="13"/>
      <c r="K29" s="48"/>
    </row>
    <row r="30" spans="2:11" x14ac:dyDescent="0.2">
      <c r="B30" s="18" t="s">
        <v>53</v>
      </c>
      <c r="C30" s="34" t="s">
        <v>34</v>
      </c>
      <c r="D30" s="62"/>
      <c r="E30" s="63"/>
      <c r="F30" s="62"/>
      <c r="G30" s="63"/>
      <c r="H30" s="62"/>
      <c r="I30" s="63"/>
      <c r="J30" s="62"/>
      <c r="K30" s="63"/>
    </row>
    <row r="31" spans="2:11" ht="9.9499999999999993" customHeight="1" x14ac:dyDescent="0.2">
      <c r="B31" s="47"/>
      <c r="C31" s="51"/>
      <c r="D31" s="13"/>
      <c r="E31" s="13"/>
      <c r="F31" s="13"/>
      <c r="G31" s="13"/>
      <c r="H31" s="13"/>
      <c r="I31" s="13"/>
      <c r="J31" s="13"/>
      <c r="K31" s="48"/>
    </row>
    <row r="32" spans="2:11" x14ac:dyDescent="0.2">
      <c r="B32" s="20" t="s">
        <v>36</v>
      </c>
      <c r="C32" s="34" t="s">
        <v>37</v>
      </c>
      <c r="D32" s="134">
        <f>CALCS!D34</f>
        <v>1</v>
      </c>
      <c r="E32" s="135">
        <f>CALCS!E34</f>
        <v>1</v>
      </c>
      <c r="F32" s="134">
        <f>CALCS!F34</f>
        <v>1</v>
      </c>
      <c r="G32" s="135">
        <f>CALCS!G34</f>
        <v>1</v>
      </c>
      <c r="H32" s="134">
        <f>CALCS!H34</f>
        <v>1</v>
      </c>
      <c r="I32" s="135">
        <f>CALCS!I34</f>
        <v>1</v>
      </c>
      <c r="J32" s="134">
        <f>CALCS!J34</f>
        <v>1</v>
      </c>
      <c r="K32" s="135">
        <f>CALCS!K34</f>
        <v>1</v>
      </c>
    </row>
    <row r="33" spans="2:12" x14ac:dyDescent="0.2">
      <c r="B33" s="21"/>
      <c r="C33" s="29" t="s">
        <v>42</v>
      </c>
      <c r="D33" s="137">
        <f>CALCS!D35</f>
        <v>10</v>
      </c>
      <c r="E33" s="135">
        <f>CALCS!E35</f>
        <v>10</v>
      </c>
      <c r="F33" s="137">
        <f>CALCS!F35</f>
        <v>10</v>
      </c>
      <c r="G33" s="135">
        <f>CALCS!G35</f>
        <v>10</v>
      </c>
      <c r="H33" s="137">
        <f>CALCS!H35</f>
        <v>10</v>
      </c>
      <c r="I33" s="135">
        <f>CALCS!I35</f>
        <v>10</v>
      </c>
      <c r="J33" s="137">
        <f>CALCS!J35</f>
        <v>10</v>
      </c>
      <c r="K33" s="135">
        <f>CALCS!K35</f>
        <v>10</v>
      </c>
    </row>
    <row r="34" spans="2:12" x14ac:dyDescent="0.2">
      <c r="B34" s="21"/>
      <c r="C34" s="29" t="s">
        <v>38</v>
      </c>
      <c r="D34" s="137">
        <f>CALCS!D36</f>
        <v>3.5</v>
      </c>
      <c r="E34" s="135">
        <f>CALCS!E36</f>
        <v>3.5</v>
      </c>
      <c r="F34" s="137">
        <f>CALCS!F36</f>
        <v>3.5</v>
      </c>
      <c r="G34" s="135">
        <f>CALCS!G36</f>
        <v>3.5</v>
      </c>
      <c r="H34" s="137">
        <f>CALCS!H36</f>
        <v>3.5</v>
      </c>
      <c r="I34" s="135">
        <f>CALCS!I36</f>
        <v>3.5</v>
      </c>
      <c r="J34" s="137">
        <f>CALCS!J36</f>
        <v>3.5</v>
      </c>
      <c r="K34" s="135">
        <f>CALCS!K36</f>
        <v>3.5</v>
      </c>
    </row>
    <row r="35" spans="2:12" ht="9.9499999999999993" customHeight="1" x14ac:dyDescent="0.2">
      <c r="B35" s="47"/>
      <c r="C35" s="51"/>
      <c r="D35" s="13"/>
      <c r="E35" s="13"/>
      <c r="F35" s="13"/>
      <c r="G35" s="13"/>
      <c r="H35" s="13"/>
      <c r="I35" s="13"/>
      <c r="J35" s="13"/>
      <c r="K35" s="48"/>
    </row>
    <row r="36" spans="2:12" x14ac:dyDescent="0.2">
      <c r="B36" s="18" t="s">
        <v>30</v>
      </c>
      <c r="C36" s="35" t="s">
        <v>33</v>
      </c>
      <c r="D36" s="167" t="str">
        <f>CALCS!D60</f>
        <v/>
      </c>
      <c r="E36" s="148" t="str">
        <f>CALCS!E60</f>
        <v/>
      </c>
      <c r="F36" s="167" t="str">
        <f>CALCS!F60</f>
        <v/>
      </c>
      <c r="G36" s="148" t="str">
        <f>CALCS!G60</f>
        <v/>
      </c>
      <c r="H36" s="147" t="str">
        <f>CALCS!H60</f>
        <v/>
      </c>
      <c r="I36" s="165" t="str">
        <f>CALCS!I60</f>
        <v/>
      </c>
      <c r="J36" s="167" t="str">
        <f>CALCS!J60</f>
        <v/>
      </c>
      <c r="K36" s="148" t="str">
        <f>CALCS!K60</f>
        <v/>
      </c>
    </row>
    <row r="37" spans="2:12" x14ac:dyDescent="0.2">
      <c r="B37" s="25" t="s">
        <v>31</v>
      </c>
      <c r="C37" s="30" t="s">
        <v>25</v>
      </c>
      <c r="D37" s="164" t="str">
        <f>CALCS!D61</f>
        <v/>
      </c>
      <c r="E37" s="4" t="str">
        <f>CALCS!E61</f>
        <v/>
      </c>
      <c r="F37" s="164" t="str">
        <f>CALCS!F61</f>
        <v/>
      </c>
      <c r="G37" s="4" t="str">
        <f>CALCS!G61</f>
        <v/>
      </c>
      <c r="H37" s="44" t="str">
        <f>CALCS!H61</f>
        <v/>
      </c>
      <c r="I37" s="166" t="str">
        <f>CALCS!I61</f>
        <v/>
      </c>
      <c r="J37" s="164" t="str">
        <f>CALCS!J61</f>
        <v/>
      </c>
      <c r="K37" s="4" t="str">
        <f>CALCS!K61</f>
        <v/>
      </c>
    </row>
    <row r="38" spans="2:12" x14ac:dyDescent="0.2">
      <c r="B38" s="25" t="s">
        <v>54</v>
      </c>
      <c r="C38" s="30" t="s">
        <v>25</v>
      </c>
      <c r="D38" s="164" t="str">
        <f>CALCS!D62</f>
        <v/>
      </c>
      <c r="E38" s="4" t="str">
        <f>CALCS!E62</f>
        <v/>
      </c>
      <c r="F38" s="164" t="str">
        <f>CALCS!F62</f>
        <v/>
      </c>
      <c r="G38" s="4" t="str">
        <f>CALCS!G62</f>
        <v/>
      </c>
      <c r="H38" s="44" t="str">
        <f>CALCS!H62</f>
        <v/>
      </c>
      <c r="I38" s="166" t="str">
        <f>CALCS!I62</f>
        <v/>
      </c>
      <c r="J38" s="164" t="str">
        <f>CALCS!J62</f>
        <v/>
      </c>
      <c r="K38" s="4" t="str">
        <f>CALCS!K62</f>
        <v/>
      </c>
      <c r="L38" s="65"/>
    </row>
    <row r="39" spans="2:12" ht="16.5" thickBot="1" x14ac:dyDescent="0.25">
      <c r="B39" s="26" t="s">
        <v>65</v>
      </c>
      <c r="C39" s="31" t="s">
        <v>25</v>
      </c>
      <c r="D39" s="168" t="str">
        <f>CALCS!D64</f>
        <v/>
      </c>
      <c r="E39" s="169" t="str">
        <f>CALCS!E64</f>
        <v/>
      </c>
      <c r="F39" s="168" t="str">
        <f>CALCS!F64</f>
        <v/>
      </c>
      <c r="G39" s="169" t="str">
        <f>CALCS!G64</f>
        <v/>
      </c>
      <c r="H39" s="170" t="str">
        <f>CALCS!H64</f>
        <v/>
      </c>
      <c r="I39" s="171" t="str">
        <f>CALCS!I64</f>
        <v/>
      </c>
      <c r="J39" s="168" t="str">
        <f>CALCS!J64</f>
        <v/>
      </c>
      <c r="K39" s="169" t="str">
        <f>CALCS!K64</f>
        <v/>
      </c>
    </row>
    <row r="40" spans="2:12" x14ac:dyDescent="0.2">
      <c r="C40" s="162"/>
      <c r="D40" s="163"/>
      <c r="E40" s="163"/>
      <c r="F40" s="163"/>
      <c r="G40" s="163"/>
      <c r="H40" s="163"/>
      <c r="I40" s="163"/>
      <c r="J40" s="163"/>
      <c r="K40" s="163"/>
      <c r="L40" s="162"/>
    </row>
    <row r="41" spans="2:12" x14ac:dyDescent="0.2">
      <c r="B41" s="1" t="s">
        <v>26</v>
      </c>
      <c r="C41" s="1"/>
      <c r="E41" s="1"/>
      <c r="F41" s="1"/>
      <c r="G41" s="1"/>
      <c r="H41" s="1"/>
      <c r="I41" s="1"/>
      <c r="J41" s="1"/>
      <c r="K41" s="1"/>
    </row>
    <row r="42" spans="2:12" x14ac:dyDescent="0.2">
      <c r="B42" s="1"/>
      <c r="C42" s="5" t="s">
        <v>27</v>
      </c>
      <c r="E42" s="1"/>
      <c r="F42" s="1"/>
      <c r="G42" s="1"/>
      <c r="H42" s="1"/>
      <c r="I42" s="1"/>
      <c r="J42" s="1"/>
      <c r="K42" s="1"/>
    </row>
    <row r="43" spans="2:12" x14ac:dyDescent="0.2">
      <c r="B43" s="1"/>
      <c r="C43" s="5" t="s">
        <v>28</v>
      </c>
      <c r="E43" s="1"/>
      <c r="F43" s="1"/>
      <c r="G43" s="1"/>
      <c r="H43" s="1"/>
      <c r="I43" s="1"/>
      <c r="J43" s="1"/>
      <c r="K43" s="1"/>
    </row>
    <row r="44" spans="2:12" x14ac:dyDescent="0.2">
      <c r="B44" s="1"/>
      <c r="C44" s="5" t="s">
        <v>66</v>
      </c>
      <c r="E44" s="5"/>
      <c r="F44" s="1"/>
      <c r="G44" s="1"/>
      <c r="H44" s="1"/>
      <c r="I44" s="1"/>
      <c r="J44" s="1"/>
      <c r="K44" s="1"/>
    </row>
    <row r="45" spans="2:12" x14ac:dyDescent="0.2">
      <c r="B45" s="1"/>
      <c r="C45" s="5" t="s">
        <v>59</v>
      </c>
      <c r="E45" s="5"/>
      <c r="F45" s="1"/>
      <c r="G45" s="1"/>
      <c r="H45" s="1"/>
      <c r="I45" s="1"/>
      <c r="J45" s="1"/>
      <c r="K45" s="1"/>
    </row>
    <row r="46" spans="2:12" x14ac:dyDescent="0.2">
      <c r="B46" s="1"/>
      <c r="C46" s="5" t="s">
        <v>49</v>
      </c>
      <c r="E46" s="1"/>
      <c r="F46" s="1"/>
      <c r="G46" s="1"/>
      <c r="H46" s="1"/>
      <c r="I46" s="1"/>
      <c r="J46" s="1"/>
      <c r="K46" s="1"/>
    </row>
    <row r="47" spans="2:12" x14ac:dyDescent="0.2">
      <c r="B47" s="1"/>
      <c r="C47" s="5" t="s">
        <v>48</v>
      </c>
      <c r="E47" s="1"/>
      <c r="F47" s="1"/>
      <c r="G47" s="1"/>
      <c r="H47" s="1"/>
      <c r="I47" s="1"/>
      <c r="J47" s="1"/>
      <c r="K47" s="1"/>
    </row>
    <row r="48" spans="2:12" x14ac:dyDescent="0.2">
      <c r="C48" s="6"/>
      <c r="D48" s="7"/>
      <c r="E48" s="8"/>
    </row>
    <row r="49" spans="3:5" x14ac:dyDescent="0.2">
      <c r="C49" s="6"/>
      <c r="D49" s="7"/>
      <c r="E49" s="8"/>
    </row>
    <row r="50" spans="3:5" x14ac:dyDescent="0.2">
      <c r="C50" s="6"/>
      <c r="D50" s="7"/>
      <c r="E50" s="8"/>
    </row>
  </sheetData>
  <sheetProtection selectLockedCells="1"/>
  <mergeCells count="44">
    <mergeCell ref="D26:E26"/>
    <mergeCell ref="F26:G26"/>
    <mergeCell ref="H26:I26"/>
    <mergeCell ref="J26:K26"/>
    <mergeCell ref="D24:E24"/>
    <mergeCell ref="F24:G24"/>
    <mergeCell ref="H24:I24"/>
    <mergeCell ref="J24:K24"/>
    <mergeCell ref="D25:E25"/>
    <mergeCell ref="F25:G25"/>
    <mergeCell ref="H25:I25"/>
    <mergeCell ref="J25:K25"/>
    <mergeCell ref="D23:E23"/>
    <mergeCell ref="F23:G23"/>
    <mergeCell ref="H23:I23"/>
    <mergeCell ref="J23:K23"/>
    <mergeCell ref="D11:E11"/>
    <mergeCell ref="F11:G11"/>
    <mergeCell ref="H11:I11"/>
    <mergeCell ref="J11:K11"/>
    <mergeCell ref="D22:E22"/>
    <mergeCell ref="F22:G22"/>
    <mergeCell ref="H22:I22"/>
    <mergeCell ref="J22:K22"/>
    <mergeCell ref="C8:G8"/>
    <mergeCell ref="H8:I8"/>
    <mergeCell ref="J8:K8"/>
    <mergeCell ref="C9:G9"/>
    <mergeCell ref="H9:I9"/>
    <mergeCell ref="J9:K9"/>
    <mergeCell ref="C6:G6"/>
    <mergeCell ref="H6:I6"/>
    <mergeCell ref="J6:K6"/>
    <mergeCell ref="C7:G7"/>
    <mergeCell ref="H7:I7"/>
    <mergeCell ref="J7:K7"/>
    <mergeCell ref="C5:G5"/>
    <mergeCell ref="H5:I5"/>
    <mergeCell ref="J5:K5"/>
    <mergeCell ref="B2:K2"/>
    <mergeCell ref="B3:K3"/>
    <mergeCell ref="C4:G4"/>
    <mergeCell ref="H4:I4"/>
    <mergeCell ref="J4:K4"/>
  </mergeCells>
  <printOptions horizontalCentered="1"/>
  <pageMargins left="0.5" right="0.5" top="0.25" bottom="0.5" header="0.5" footer="0.25"/>
  <pageSetup scale="91" orientation="portrait" r:id="rId1"/>
  <headerFooter alignWithMargins="0">
    <oddFooter>&amp;R&amp;"Arial Narrow,Regular"Printed &amp;D at &amp;T</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70"/>
  <sheetViews>
    <sheetView topLeftCell="A31" zoomScale="90" zoomScaleNormal="90" workbookViewId="0">
      <selection activeCell="C37" sqref="C37"/>
    </sheetView>
  </sheetViews>
  <sheetFormatPr defaultRowHeight="15.75" x14ac:dyDescent="0.2"/>
  <cols>
    <col min="1" max="1" width="18" style="17" customWidth="1"/>
    <col min="2" max="2" width="18.7109375" style="17" customWidth="1"/>
    <col min="3" max="10" width="8.7109375" style="17" customWidth="1"/>
    <col min="11" max="16384" width="9.140625" style="17"/>
  </cols>
  <sheetData>
    <row r="1" spans="1:10" ht="23.25" x14ac:dyDescent="0.2">
      <c r="A1" s="234" t="s">
        <v>0</v>
      </c>
      <c r="B1" s="235"/>
      <c r="C1" s="235"/>
      <c r="D1" s="235"/>
      <c r="E1" s="235"/>
      <c r="F1" s="235"/>
      <c r="G1" s="235"/>
      <c r="H1" s="235"/>
      <c r="I1" s="235"/>
      <c r="J1" s="236"/>
    </row>
    <row r="2" spans="1:10" ht="16.5" thickBot="1" x14ac:dyDescent="0.25">
      <c r="A2" s="237" t="s">
        <v>88</v>
      </c>
      <c r="B2" s="238"/>
      <c r="C2" s="238"/>
      <c r="D2" s="238"/>
      <c r="E2" s="238"/>
      <c r="F2" s="238"/>
      <c r="G2" s="238"/>
      <c r="H2" s="238"/>
      <c r="I2" s="238"/>
      <c r="J2" s="239"/>
    </row>
    <row r="3" spans="1:10" ht="16.5" thickBot="1" x14ac:dyDescent="0.25">
      <c r="A3" s="16" t="s">
        <v>2</v>
      </c>
      <c r="B3" s="256" t="s">
        <v>72</v>
      </c>
      <c r="C3" s="256"/>
      <c r="D3" s="256"/>
      <c r="E3" s="256"/>
      <c r="F3" s="256"/>
      <c r="G3" s="240" t="s">
        <v>61</v>
      </c>
      <c r="H3" s="241"/>
      <c r="I3" s="256" t="s">
        <v>78</v>
      </c>
      <c r="J3" s="257"/>
    </row>
    <row r="4" spans="1:10" ht="16.5" thickBot="1" x14ac:dyDescent="0.25">
      <c r="A4" s="9" t="s">
        <v>1</v>
      </c>
      <c r="B4" s="255" t="s">
        <v>73</v>
      </c>
      <c r="C4" s="255"/>
      <c r="D4" s="255"/>
      <c r="E4" s="255"/>
      <c r="F4" s="255"/>
      <c r="G4" s="231" t="s">
        <v>62</v>
      </c>
      <c r="H4" s="231"/>
      <c r="I4" s="256" t="s">
        <v>79</v>
      </c>
      <c r="J4" s="257"/>
    </row>
    <row r="5" spans="1:10" ht="16.5" thickBot="1" x14ac:dyDescent="0.25">
      <c r="A5" s="9" t="s">
        <v>4</v>
      </c>
      <c r="B5" s="255" t="s">
        <v>74</v>
      </c>
      <c r="C5" s="255"/>
      <c r="D5" s="255"/>
      <c r="E5" s="255"/>
      <c r="F5" s="255"/>
      <c r="G5" s="231" t="s">
        <v>63</v>
      </c>
      <c r="H5" s="231"/>
      <c r="I5" s="256" t="s">
        <v>80</v>
      </c>
      <c r="J5" s="257"/>
    </row>
    <row r="6" spans="1:10" ht="16.5" thickBot="1" x14ac:dyDescent="0.25">
      <c r="A6" s="9" t="s">
        <v>6</v>
      </c>
      <c r="B6" s="255" t="s">
        <v>75</v>
      </c>
      <c r="C6" s="255"/>
      <c r="D6" s="255"/>
      <c r="E6" s="255"/>
      <c r="F6" s="255"/>
      <c r="G6" s="231" t="s">
        <v>3</v>
      </c>
      <c r="H6" s="231"/>
      <c r="I6" s="256" t="s">
        <v>81</v>
      </c>
      <c r="J6" s="257"/>
    </row>
    <row r="7" spans="1:10" ht="16.5" thickBot="1" x14ac:dyDescent="0.25">
      <c r="A7" s="9" t="s">
        <v>7</v>
      </c>
      <c r="B7" s="255" t="s">
        <v>76</v>
      </c>
      <c r="C7" s="255"/>
      <c r="D7" s="255"/>
      <c r="E7" s="255"/>
      <c r="F7" s="255"/>
      <c r="G7" s="231" t="s">
        <v>5</v>
      </c>
      <c r="H7" s="231"/>
      <c r="I7" s="256" t="s">
        <v>82</v>
      </c>
      <c r="J7" s="257"/>
    </row>
    <row r="8" spans="1:10" ht="16.5" thickBot="1" x14ac:dyDescent="0.25">
      <c r="A8" s="10" t="s">
        <v>9</v>
      </c>
      <c r="B8" s="258" t="s">
        <v>77</v>
      </c>
      <c r="C8" s="258"/>
      <c r="D8" s="258"/>
      <c r="E8" s="258"/>
      <c r="F8" s="258"/>
      <c r="G8" s="244" t="s">
        <v>8</v>
      </c>
      <c r="H8" s="244"/>
      <c r="I8" s="259" t="s">
        <v>83</v>
      </c>
      <c r="J8" s="260"/>
    </row>
    <row r="9" spans="1:10" ht="16.5" thickBot="1" x14ac:dyDescent="0.25">
      <c r="A9" s="70"/>
      <c r="B9" s="71"/>
      <c r="C9" s="72"/>
      <c r="D9" s="72"/>
      <c r="E9" s="72"/>
      <c r="F9" s="72"/>
      <c r="G9" s="72"/>
      <c r="H9" s="72"/>
      <c r="I9" s="72"/>
      <c r="J9" s="73"/>
    </row>
    <row r="10" spans="1:10" x14ac:dyDescent="0.2">
      <c r="A10" s="45" t="s">
        <v>10</v>
      </c>
      <c r="B10" s="49" t="s">
        <v>44</v>
      </c>
      <c r="C10" s="261" t="s">
        <v>84</v>
      </c>
      <c r="D10" s="262"/>
      <c r="E10" s="261" t="s">
        <v>85</v>
      </c>
      <c r="F10" s="262"/>
      <c r="G10" s="261" t="s">
        <v>86</v>
      </c>
      <c r="H10" s="262"/>
      <c r="I10" s="261" t="s">
        <v>87</v>
      </c>
      <c r="J10" s="262"/>
    </row>
    <row r="11" spans="1:10" x14ac:dyDescent="0.2">
      <c r="A11" s="46"/>
      <c r="B11" s="50" t="s">
        <v>45</v>
      </c>
      <c r="C11" s="38" t="s">
        <v>11</v>
      </c>
      <c r="D11" s="37"/>
      <c r="E11" s="36" t="s">
        <v>29</v>
      </c>
      <c r="F11" s="37"/>
      <c r="G11" s="36" t="s">
        <v>12</v>
      </c>
      <c r="H11" s="37"/>
      <c r="I11" s="36" t="s">
        <v>13</v>
      </c>
      <c r="J11" s="37"/>
    </row>
    <row r="12" spans="1:10" x14ac:dyDescent="0.2">
      <c r="A12" s="52"/>
      <c r="B12" s="53" t="s">
        <v>43</v>
      </c>
      <c r="C12" s="54" t="s">
        <v>14</v>
      </c>
      <c r="D12" s="55" t="s">
        <v>15</v>
      </c>
      <c r="E12" s="56" t="s">
        <v>14</v>
      </c>
      <c r="F12" s="55" t="s">
        <v>15</v>
      </c>
      <c r="G12" s="56" t="s">
        <v>14</v>
      </c>
      <c r="H12" s="55" t="s">
        <v>15</v>
      </c>
      <c r="I12" s="56" t="s">
        <v>14</v>
      </c>
      <c r="J12" s="55" t="s">
        <v>15</v>
      </c>
    </row>
    <row r="13" spans="1:10" ht="9.9499999999999993" customHeight="1" x14ac:dyDescent="0.2">
      <c r="A13" s="47"/>
      <c r="B13" s="13"/>
      <c r="C13" s="13"/>
      <c r="D13" s="13"/>
      <c r="E13" s="13"/>
      <c r="F13" s="13"/>
      <c r="G13" s="13"/>
      <c r="H13" s="13"/>
      <c r="I13" s="13"/>
      <c r="J13" s="48"/>
    </row>
    <row r="14" spans="1:10" x14ac:dyDescent="0.2">
      <c r="A14" s="11" t="s">
        <v>16</v>
      </c>
      <c r="B14" s="59" t="s">
        <v>46</v>
      </c>
      <c r="C14" s="60">
        <f>'PRINT - Standard Intersection'!D15</f>
        <v>0</v>
      </c>
      <c r="D14" s="61">
        <f>'PRINT - Standard Intersection'!E15</f>
        <v>0</v>
      </c>
      <c r="E14" s="60">
        <f>'PRINT - Standard Intersection'!F15</f>
        <v>0</v>
      </c>
      <c r="F14" s="61">
        <f>'PRINT - Standard Intersection'!G15</f>
        <v>0</v>
      </c>
      <c r="G14" s="60">
        <f>'PRINT - Standard Intersection'!H15</f>
        <v>0</v>
      </c>
      <c r="H14" s="61">
        <f>'PRINT - Standard Intersection'!I15</f>
        <v>0</v>
      </c>
      <c r="I14" s="60">
        <f>'PRINT - Standard Intersection'!J15</f>
        <v>0</v>
      </c>
      <c r="J14" s="61">
        <f>'PRINT - Standard Intersection'!K15</f>
        <v>0</v>
      </c>
    </row>
    <row r="15" spans="1:10" x14ac:dyDescent="0.2">
      <c r="A15" s="14"/>
      <c r="B15" s="58" t="s">
        <v>47</v>
      </c>
      <c r="C15" s="27">
        <f>'PRINT - Standard Intersection'!D16</f>
        <v>0</v>
      </c>
      <c r="D15" s="57"/>
      <c r="E15" s="27">
        <f>'PRINT - Standard Intersection'!F16</f>
        <v>0</v>
      </c>
      <c r="F15" s="57"/>
      <c r="G15" s="27">
        <f>'PRINT - Standard Intersection'!H16</f>
        <v>0</v>
      </c>
      <c r="H15" s="57"/>
      <c r="I15" s="27">
        <f>'PRINT - Standard Intersection'!J16</f>
        <v>0</v>
      </c>
      <c r="J15" s="57"/>
    </row>
    <row r="16" spans="1:10" x14ac:dyDescent="0.2">
      <c r="A16" s="14" t="s">
        <v>68</v>
      </c>
      <c r="B16" s="58"/>
      <c r="C16" s="27">
        <f>'PRINT - Standard Intersection'!D17</f>
        <v>0</v>
      </c>
      <c r="D16" s="57"/>
      <c r="E16" s="27">
        <f>'PRINT - Standard Intersection'!F17</f>
        <v>0</v>
      </c>
      <c r="F16" s="57"/>
      <c r="G16" s="27" t="s">
        <v>70</v>
      </c>
      <c r="H16" s="57"/>
      <c r="I16" s="27" t="s">
        <v>69</v>
      </c>
      <c r="J16" s="57"/>
    </row>
    <row r="17" spans="1:10" ht="9.9499999999999993" customHeight="1" x14ac:dyDescent="0.2">
      <c r="A17" s="47"/>
      <c r="B17" s="13"/>
      <c r="C17" s="13"/>
      <c r="D17" s="13"/>
      <c r="E17" s="13"/>
      <c r="F17" s="13"/>
      <c r="G17" s="13"/>
      <c r="H17" s="13"/>
      <c r="I17" s="13"/>
      <c r="J17" s="48"/>
    </row>
    <row r="18" spans="1:10" x14ac:dyDescent="0.2">
      <c r="A18" s="11" t="s">
        <v>17</v>
      </c>
      <c r="B18" s="34" t="s">
        <v>18</v>
      </c>
      <c r="C18" s="39">
        <f>'PRINT - Standard Intersection'!D19</f>
        <v>20</v>
      </c>
      <c r="D18" s="39">
        <f>'PRINT - Standard Intersection'!E19</f>
        <v>45</v>
      </c>
      <c r="E18" s="39">
        <f>'PRINT - Standard Intersection'!F19</f>
        <v>20</v>
      </c>
      <c r="F18" s="39">
        <f>'PRINT - Standard Intersection'!G19</f>
        <v>45</v>
      </c>
      <c r="G18" s="39">
        <f>'PRINT - Standard Intersection'!H19</f>
        <v>20</v>
      </c>
      <c r="H18" s="39">
        <f>'PRINT - Standard Intersection'!I19</f>
        <v>45</v>
      </c>
      <c r="I18" s="39">
        <f>'PRINT - Standard Intersection'!J19</f>
        <v>20</v>
      </c>
      <c r="J18" s="39">
        <f>'PRINT - Standard Intersection'!K19</f>
        <v>45</v>
      </c>
    </row>
    <row r="19" spans="1:10" x14ac:dyDescent="0.2">
      <c r="A19" s="14"/>
      <c r="B19" s="32" t="s">
        <v>19</v>
      </c>
      <c r="C19" s="40">
        <f t="shared" ref="C19:J19" si="0">IF(C18&lt;&gt;"",1.4667*C18,"")</f>
        <v>29.333999999999996</v>
      </c>
      <c r="D19" s="15">
        <f t="shared" si="0"/>
        <v>66.001499999999993</v>
      </c>
      <c r="E19" s="40">
        <f t="shared" si="0"/>
        <v>29.333999999999996</v>
      </c>
      <c r="F19" s="15">
        <f t="shared" si="0"/>
        <v>66.001499999999993</v>
      </c>
      <c r="G19" s="40">
        <f t="shared" si="0"/>
        <v>29.333999999999996</v>
      </c>
      <c r="H19" s="15">
        <f t="shared" si="0"/>
        <v>66.001499999999993</v>
      </c>
      <c r="I19" s="40">
        <f t="shared" si="0"/>
        <v>29.333999999999996</v>
      </c>
      <c r="J19" s="15">
        <f t="shared" si="0"/>
        <v>66.001499999999993</v>
      </c>
    </row>
    <row r="20" spans="1:10" ht="9.9499999999999993" customHeight="1" x14ac:dyDescent="0.2">
      <c r="A20" s="47"/>
      <c r="B20" s="51"/>
      <c r="C20" s="13"/>
      <c r="D20" s="13"/>
      <c r="E20" s="13"/>
      <c r="F20" s="13"/>
      <c r="G20" s="13"/>
      <c r="H20" s="13"/>
      <c r="I20" s="13"/>
      <c r="J20" s="48"/>
    </row>
    <row r="21" spans="1:10" x14ac:dyDescent="0.2">
      <c r="A21" s="11" t="s">
        <v>20</v>
      </c>
      <c r="B21" s="34" t="s">
        <v>21</v>
      </c>
      <c r="C21" s="215">
        <f>IFERROR(IF(OR(C22&lt;&gt;"",C27&lt;&gt;""),MIN(C22,C27),""),0)</f>
        <v>0</v>
      </c>
      <c r="D21" s="216"/>
      <c r="E21" s="215">
        <f>IFERROR(IF(OR(E22&lt;&gt;"",E27&lt;&gt;""),MIN(E22,E27),""),0)</f>
        <v>0</v>
      </c>
      <c r="F21" s="216"/>
      <c r="G21" s="215">
        <f>IFERROR(IF(OR(G22&lt;&gt;"",G27&lt;&gt;""),MIN(G22,G27),""),0)</f>
        <v>0</v>
      </c>
      <c r="H21" s="216"/>
      <c r="I21" s="215">
        <f>IFERROR(IF(OR(I22&lt;&gt;"",I27&lt;&gt;""),MIN(I22,I27),""),0)</f>
        <v>0</v>
      </c>
      <c r="J21" s="216"/>
    </row>
    <row r="22" spans="1:10" ht="15.75" customHeight="1" x14ac:dyDescent="0.2">
      <c r="A22" s="69" t="s">
        <v>57</v>
      </c>
      <c r="B22" s="29" t="s">
        <v>58</v>
      </c>
      <c r="C22" s="263" t="str">
        <f>IFERROR(IF(AND(C23&lt;&gt;"",C24&lt;&gt;"",C25&lt;&gt;""),IF((C23-C24)/C25&lt;0,ROUNDUP((C23-C24)/C25,2),ROUNDDOWN((C23-C24)/C25,2)),""),0)</f>
        <v/>
      </c>
      <c r="D22" s="264"/>
      <c r="E22" s="263" t="str">
        <f>IFERROR(IF(AND(E23&lt;&gt;"",E24&lt;&gt;"",E25&lt;&gt;""),IF((E23-E24)/E25&lt;0,ROUNDUP((E23-E24)/E25,2),ROUNDDOWN((E23-E24)/E25,2)),""),0)</f>
        <v/>
      </c>
      <c r="F22" s="264"/>
      <c r="G22" s="263" t="str">
        <f>IFERROR(IF(AND(G23&lt;&gt;"",G24&lt;&gt;"",G25&lt;&gt;""),IF((G23-G24)/G25&lt;0,ROUNDUP((G23-G24)/G25,2),ROUNDDOWN((G23-G24)/G25,2)),""),0)</f>
        <v/>
      </c>
      <c r="H22" s="264"/>
      <c r="I22" s="263" t="str">
        <f>IFERROR(IF(AND(I23&lt;&gt;"",I24&lt;&gt;"",I25&lt;&gt;""),IF((I23-I24)/I25&lt;0,ROUNDUP((I23-I24)/I25,2),ROUNDDOWN((I23-I24)/I25,2)),""),0)</f>
        <v/>
      </c>
      <c r="J22" s="264"/>
    </row>
    <row r="23" spans="1:10" x14ac:dyDescent="0.2">
      <c r="A23" s="2"/>
      <c r="B23" s="29" t="s">
        <v>22</v>
      </c>
      <c r="C23" s="247" t="str">
        <f>IFERROR('PRINT - Standard Intersection'!D23:E23,"")</f>
        <v/>
      </c>
      <c r="D23" s="248"/>
      <c r="E23" s="247" t="str">
        <f>IFERROR('PRINT - Standard Intersection'!F23:G23,"")</f>
        <v/>
      </c>
      <c r="F23" s="248"/>
      <c r="G23" s="247" t="str">
        <f>IFERROR('PRINT - Standard Intersection'!H23:I23,"")</f>
        <v/>
      </c>
      <c r="H23" s="248"/>
      <c r="I23" s="247" t="str">
        <f>IFERROR('PRINT - Standard Intersection'!J23:K23,"")</f>
        <v/>
      </c>
      <c r="J23" s="248"/>
    </row>
    <row r="24" spans="1:10" x14ac:dyDescent="0.2">
      <c r="A24" s="2"/>
      <c r="B24" s="29" t="s">
        <v>23</v>
      </c>
      <c r="C24" s="247" t="str">
        <f>IFERROR('PRINT - Standard Intersection'!D24:E24,"")</f>
        <v/>
      </c>
      <c r="D24" s="248"/>
      <c r="E24" s="247" t="str">
        <f>IFERROR('PRINT - Standard Intersection'!F24:G24,"")</f>
        <v/>
      </c>
      <c r="F24" s="248"/>
      <c r="G24" s="247" t="str">
        <f>IFERROR('PRINT - Standard Intersection'!H24:I24,"")</f>
        <v/>
      </c>
      <c r="H24" s="248"/>
      <c r="I24" s="247" t="str">
        <f>IFERROR('PRINT - Standard Intersection'!J24:K24,"")</f>
        <v/>
      </c>
      <c r="J24" s="248"/>
    </row>
    <row r="25" spans="1:10" x14ac:dyDescent="0.2">
      <c r="A25" s="2"/>
      <c r="B25" s="29" t="s">
        <v>24</v>
      </c>
      <c r="C25" s="247" t="str">
        <f>IFERROR('PRINT - Standard Intersection'!D25:E25,"")</f>
        <v/>
      </c>
      <c r="D25" s="248"/>
      <c r="E25" s="247" t="str">
        <f>IFERROR('PRINT - Standard Intersection'!F25:G25,"")</f>
        <v/>
      </c>
      <c r="F25" s="248"/>
      <c r="G25" s="247" t="str">
        <f>IFERROR('PRINT - Standard Intersection'!H25:I25,"")</f>
        <v/>
      </c>
      <c r="H25" s="248"/>
      <c r="I25" s="247" t="str">
        <f>IFERROR('PRINT - Standard Intersection'!J25:K25,"")</f>
        <v/>
      </c>
      <c r="J25" s="248"/>
    </row>
    <row r="26" spans="1:10" x14ac:dyDescent="0.2">
      <c r="A26" s="14"/>
      <c r="B26" s="33" t="s">
        <v>35</v>
      </c>
      <c r="C26" s="265">
        <f>IFERROR('PRINT - Standard Intersection'!D26:E26,0)</f>
        <v>0</v>
      </c>
      <c r="D26" s="266"/>
      <c r="E26" s="265">
        <f>IFERROR('PRINT - Standard Intersection'!F26:G26,0)</f>
        <v>0</v>
      </c>
      <c r="F26" s="266"/>
      <c r="G26" s="265">
        <f>IFERROR('PRINT - Standard Intersection'!H26:I26,0)</f>
        <v>0</v>
      </c>
      <c r="H26" s="266"/>
      <c r="I26" s="265">
        <f>IFERROR('PRINT - Standard Intersection'!J26:K26,0)</f>
        <v>0</v>
      </c>
      <c r="J26" s="266"/>
    </row>
    <row r="27" spans="1:10" ht="15.75" customHeight="1" x14ac:dyDescent="0.2">
      <c r="A27" s="74" t="s">
        <v>57</v>
      </c>
      <c r="B27" s="32" t="s">
        <v>60</v>
      </c>
      <c r="C27" s="267">
        <f>IF(C26&lt;&gt;"",IF(C26&gt;0,ROUNDDOWN(C26,2),ROUNDUP(C26,2)),"")</f>
        <v>0</v>
      </c>
      <c r="D27" s="268"/>
      <c r="E27" s="267">
        <f>IF(E26&lt;&gt;"",IF(E26&gt;0,ROUNDDOWN(E26,2),ROUNDUP(E26,2)),"")</f>
        <v>0</v>
      </c>
      <c r="F27" s="268"/>
      <c r="G27" s="267">
        <f>IF(G26&lt;&gt;"",IF(G26&gt;0,ROUNDDOWN(G26,2),ROUNDUP(G26,2)),"")</f>
        <v>0</v>
      </c>
      <c r="H27" s="268"/>
      <c r="I27" s="267">
        <f>IF(I26&lt;&gt;"",IF(I26&gt;0,ROUNDDOWN(I26,2),ROUNDUP(I26,2)),"")</f>
        <v>0</v>
      </c>
      <c r="J27" s="268"/>
    </row>
    <row r="28" spans="1:10" ht="9.9499999999999993" customHeight="1" x14ac:dyDescent="0.2">
      <c r="A28" s="47"/>
      <c r="B28" s="51"/>
      <c r="C28" s="13"/>
      <c r="D28" s="13"/>
      <c r="E28" s="13"/>
      <c r="F28" s="13"/>
      <c r="G28" s="13"/>
      <c r="H28" s="13"/>
      <c r="I28" s="13"/>
      <c r="J28" s="48"/>
    </row>
    <row r="29" spans="1:10" x14ac:dyDescent="0.2">
      <c r="A29" s="18" t="s">
        <v>50</v>
      </c>
      <c r="B29" s="34" t="s">
        <v>34</v>
      </c>
      <c r="C29" s="64">
        <f>'PRINT - Standard Intersection'!D28</f>
        <v>0</v>
      </c>
      <c r="D29" s="63">
        <f>'PRINT - Standard Intersection'!E28</f>
        <v>0</v>
      </c>
      <c r="E29" s="64">
        <f>'PRINT - Standard Intersection'!F28</f>
        <v>0</v>
      </c>
      <c r="F29" s="63">
        <f>'PRINT - Standard Intersection'!G28</f>
        <v>0</v>
      </c>
      <c r="G29" s="64">
        <f>'PRINT - Standard Intersection'!H28</f>
        <v>0</v>
      </c>
      <c r="H29" s="63">
        <f>'PRINT - Standard Intersection'!I28</f>
        <v>0</v>
      </c>
      <c r="I29" s="64">
        <f>'PRINT - Standard Intersection'!J28</f>
        <v>0</v>
      </c>
      <c r="J29" s="63">
        <f>'PRINT - Standard Intersection'!K28</f>
        <v>0</v>
      </c>
    </row>
    <row r="30" spans="1:10" ht="9.9499999999999993" customHeight="1" x14ac:dyDescent="0.2">
      <c r="A30" s="47"/>
      <c r="B30" s="51"/>
      <c r="C30" s="13"/>
      <c r="D30" s="13"/>
      <c r="E30" s="13"/>
      <c r="F30" s="13"/>
      <c r="G30" s="13"/>
      <c r="H30" s="13"/>
      <c r="I30" s="13"/>
      <c r="J30" s="48"/>
    </row>
    <row r="31" spans="1:10" x14ac:dyDescent="0.2">
      <c r="A31" s="18" t="s">
        <v>53</v>
      </c>
      <c r="B31" s="34" t="s">
        <v>34</v>
      </c>
      <c r="C31" s="64">
        <f>'PRINT - Standard Intersection'!D30</f>
        <v>0</v>
      </c>
      <c r="D31" s="63">
        <f>'PRINT - Standard Intersection'!E30</f>
        <v>0</v>
      </c>
      <c r="E31" s="64">
        <f>'PRINT - Standard Intersection'!F30</f>
        <v>0</v>
      </c>
      <c r="F31" s="63">
        <f>'PRINT - Standard Intersection'!G30</f>
        <v>0</v>
      </c>
      <c r="G31" s="64">
        <f>'PRINT - Standard Intersection'!H30</f>
        <v>0</v>
      </c>
      <c r="H31" s="63">
        <f>'PRINT - Standard Intersection'!I30</f>
        <v>0</v>
      </c>
      <c r="I31" s="64">
        <f>'PRINT - Standard Intersection'!J30</f>
        <v>0</v>
      </c>
      <c r="J31" s="63">
        <f>'PRINT - Standard Intersection'!K30</f>
        <v>0</v>
      </c>
    </row>
    <row r="32" spans="1:10" ht="9.9499999999999993" customHeight="1" x14ac:dyDescent="0.2">
      <c r="A32" s="47"/>
      <c r="B32" s="51"/>
      <c r="C32" s="13"/>
      <c r="D32" s="13"/>
      <c r="E32" s="13"/>
      <c r="F32" s="13"/>
      <c r="G32" s="13"/>
      <c r="H32" s="13"/>
      <c r="I32" s="13"/>
      <c r="J32" s="48"/>
    </row>
    <row r="33" spans="1:10" x14ac:dyDescent="0.2">
      <c r="A33" s="20" t="s">
        <v>36</v>
      </c>
      <c r="B33" s="34" t="s">
        <v>37</v>
      </c>
      <c r="C33" s="67">
        <f>'PRINT - Standard Intersection'!D32</f>
        <v>1</v>
      </c>
      <c r="D33" s="3">
        <f>'PRINT - Standard Intersection'!E32</f>
        <v>1</v>
      </c>
      <c r="E33" s="67">
        <f>'PRINT - Standard Intersection'!F32</f>
        <v>1</v>
      </c>
      <c r="F33" s="3">
        <f>'PRINT - Standard Intersection'!G32</f>
        <v>1</v>
      </c>
      <c r="G33" s="67">
        <f>'PRINT - Standard Intersection'!H32</f>
        <v>1</v>
      </c>
      <c r="H33" s="3">
        <f>'PRINT - Standard Intersection'!I32</f>
        <v>1</v>
      </c>
      <c r="I33" s="67">
        <f>'PRINT - Standard Intersection'!J32</f>
        <v>1</v>
      </c>
      <c r="J33" s="3">
        <f>'PRINT - Standard Intersection'!K32</f>
        <v>1</v>
      </c>
    </row>
    <row r="34" spans="1:10" x14ac:dyDescent="0.2">
      <c r="A34" s="21"/>
      <c r="B34" s="29" t="s">
        <v>42</v>
      </c>
      <c r="C34" s="43">
        <f>'PRINT - Standard Intersection'!D33</f>
        <v>10</v>
      </c>
      <c r="D34" s="3">
        <f>'PRINT - Standard Intersection'!E33</f>
        <v>10</v>
      </c>
      <c r="E34" s="43">
        <f>'PRINT - Standard Intersection'!F33</f>
        <v>10</v>
      </c>
      <c r="F34" s="3">
        <f>'PRINT - Standard Intersection'!G33</f>
        <v>10</v>
      </c>
      <c r="G34" s="43">
        <f>'PRINT - Standard Intersection'!H33</f>
        <v>10</v>
      </c>
      <c r="H34" s="3">
        <f>'PRINT - Standard Intersection'!I33</f>
        <v>10</v>
      </c>
      <c r="I34" s="43">
        <f>'PRINT - Standard Intersection'!J33</f>
        <v>10</v>
      </c>
      <c r="J34" s="3">
        <f>'PRINT - Standard Intersection'!K33</f>
        <v>10</v>
      </c>
    </row>
    <row r="35" spans="1:10" x14ac:dyDescent="0.2">
      <c r="A35" s="21"/>
      <c r="B35" s="29" t="s">
        <v>38</v>
      </c>
      <c r="C35" s="43">
        <f>'PRINT - Standard Intersection'!D34</f>
        <v>3.5</v>
      </c>
      <c r="D35" s="3">
        <f>'PRINT - Standard Intersection'!E34</f>
        <v>3.5</v>
      </c>
      <c r="E35" s="43">
        <f>'PRINT - Standard Intersection'!F34</f>
        <v>3.5</v>
      </c>
      <c r="F35" s="3">
        <f>'PRINT - Standard Intersection'!G34</f>
        <v>3.5</v>
      </c>
      <c r="G35" s="43">
        <f>'PRINT - Standard Intersection'!H34</f>
        <v>3.5</v>
      </c>
      <c r="H35" s="3">
        <f>'PRINT - Standard Intersection'!I34</f>
        <v>3.5</v>
      </c>
      <c r="I35" s="43">
        <f>'PRINT - Standard Intersection'!J34</f>
        <v>3.5</v>
      </c>
      <c r="J35" s="3">
        <f>'PRINT - Standard Intersection'!K34</f>
        <v>3.5</v>
      </c>
    </row>
    <row r="36" spans="1:10" ht="9.9499999999999993" customHeight="1" x14ac:dyDescent="0.2">
      <c r="A36" s="47"/>
      <c r="B36" s="51"/>
      <c r="C36" s="13"/>
      <c r="D36" s="13"/>
      <c r="E36" s="13"/>
      <c r="F36" s="13"/>
      <c r="G36" s="13"/>
      <c r="H36" s="13"/>
      <c r="I36" s="13"/>
      <c r="J36" s="48"/>
    </row>
    <row r="37" spans="1:10" x14ac:dyDescent="0.2">
      <c r="A37" s="20" t="s">
        <v>51</v>
      </c>
      <c r="B37" s="34" t="s">
        <v>39</v>
      </c>
      <c r="C37" s="43">
        <f>IF(OR(C14&lt;&gt;"",C15&lt;&gt;""),ROUNDUP(C33+(C19)/(2*C34+2*32.2*C21),1),"")</f>
        <v>2.5</v>
      </c>
      <c r="D37" s="68">
        <f>IF(OR(D14&lt;&gt;"",D15&lt;&gt;""),ROUNDUP(D33+(D19)/(2*D34+2*32.2*C21),1),"")</f>
        <v>4.3999999999999995</v>
      </c>
      <c r="E37" s="43">
        <f>IF(OR(E14&lt;&gt;"",E15&lt;&gt;""),ROUNDUP(E33+(E19)/(2*E34+2*32.2*E21),1),"")</f>
        <v>2.5</v>
      </c>
      <c r="F37" s="68">
        <f>IF(OR(F14&lt;&gt;"",F15&lt;&gt;""),ROUNDUP(F33+(F19)/(2*F34+2*32.2*E21),1),"")</f>
        <v>4.3999999999999995</v>
      </c>
      <c r="G37" s="43">
        <f>IF(OR(G14&lt;&gt;"",G15&lt;&gt;""),ROUNDUP(G33+(G19)/(2*G34+2*32.2*G21),1),"")</f>
        <v>2.5</v>
      </c>
      <c r="H37" s="68">
        <f>IF(OR(H14&lt;&gt;"",H15&lt;&gt;""),ROUNDUP(H33+(H19)/(2*H34+2*32.2*G21),1),"")</f>
        <v>4.3999999999999995</v>
      </c>
      <c r="I37" s="43">
        <f>IF(OR(I14&lt;&gt;"",I15&lt;&gt;""),ROUNDUP(I33+(I19)/(2*I34+2*32.2*I21),1),"")</f>
        <v>2.5</v>
      </c>
      <c r="J37" s="68">
        <f>IF(OR(J14&lt;&gt;"",J15&lt;&gt;""),ROUNDUP(J33+(J19)/(2*J34+2*32.2*I21),1),"")</f>
        <v>4.3999999999999995</v>
      </c>
    </row>
    <row r="38" spans="1:10" x14ac:dyDescent="0.2">
      <c r="A38" s="21"/>
      <c r="B38" s="29" t="s">
        <v>40</v>
      </c>
      <c r="C38" s="43">
        <f>IF(OR(C14&lt;&gt;"",C15&lt;&gt;""),ROUNDUP((C29+20)/C19,1),"")</f>
        <v>0.7</v>
      </c>
      <c r="D38" s="3">
        <f t="shared" ref="D38:J38" si="1">IF(OR(D14&lt;&gt;"",D15&lt;&gt;""),ROUNDUP((D29+20)/D19,1),"")</f>
        <v>0.4</v>
      </c>
      <c r="E38" s="43">
        <f t="shared" si="1"/>
        <v>0.7</v>
      </c>
      <c r="F38" s="3">
        <f t="shared" si="1"/>
        <v>0.4</v>
      </c>
      <c r="G38" s="43">
        <f t="shared" si="1"/>
        <v>0.7</v>
      </c>
      <c r="H38" s="3">
        <f t="shared" si="1"/>
        <v>0.4</v>
      </c>
      <c r="I38" s="43">
        <f t="shared" si="1"/>
        <v>0.7</v>
      </c>
      <c r="J38" s="3">
        <f t="shared" si="1"/>
        <v>0.4</v>
      </c>
    </row>
    <row r="39" spans="1:10" x14ac:dyDescent="0.2">
      <c r="A39" s="22"/>
      <c r="B39" s="32" t="s">
        <v>52</v>
      </c>
      <c r="C39" s="41" t="str">
        <f>IF(C38&lt;&gt;"",IF(C38&gt;3,ROUNDUP(3+0.5*((C29+20)/C19-3),1),"-"),"")</f>
        <v>-</v>
      </c>
      <c r="D39" s="3" t="str">
        <f t="shared" ref="D39:J39" si="2">IF(D38&lt;&gt;"",IF(D38&gt;3,ROUNDUP(3+0.5*((D29+20)/D19-3),1),"-"),"")</f>
        <v>-</v>
      </c>
      <c r="E39" s="41" t="str">
        <f t="shared" si="2"/>
        <v>-</v>
      </c>
      <c r="F39" s="3" t="str">
        <f t="shared" si="2"/>
        <v>-</v>
      </c>
      <c r="G39" s="41" t="str">
        <f t="shared" si="2"/>
        <v>-</v>
      </c>
      <c r="H39" s="3" t="str">
        <f t="shared" si="2"/>
        <v>-</v>
      </c>
      <c r="I39" s="41" t="str">
        <f t="shared" si="2"/>
        <v>-</v>
      </c>
      <c r="J39" s="3" t="str">
        <f t="shared" si="2"/>
        <v>-</v>
      </c>
    </row>
    <row r="40" spans="1:10" x14ac:dyDescent="0.2">
      <c r="A40" s="22"/>
      <c r="B40" s="32" t="s">
        <v>64</v>
      </c>
      <c r="C40" s="41">
        <f t="shared" ref="C40:J40" si="3">IF(C31&lt;&gt;"",C31/C35,"")</f>
        <v>0</v>
      </c>
      <c r="D40" s="66">
        <f t="shared" si="3"/>
        <v>0</v>
      </c>
      <c r="E40" s="41">
        <f t="shared" si="3"/>
        <v>0</v>
      </c>
      <c r="F40" s="66">
        <f t="shared" si="3"/>
        <v>0</v>
      </c>
      <c r="G40" s="41">
        <f t="shared" si="3"/>
        <v>0</v>
      </c>
      <c r="H40" s="66">
        <f t="shared" si="3"/>
        <v>0</v>
      </c>
      <c r="I40" s="41">
        <f t="shared" si="3"/>
        <v>0</v>
      </c>
      <c r="J40" s="66">
        <f t="shared" si="3"/>
        <v>0</v>
      </c>
    </row>
    <row r="41" spans="1:10" ht="9.9499999999999993" customHeight="1" x14ac:dyDescent="0.2">
      <c r="A41" s="47"/>
      <c r="B41" s="51"/>
      <c r="C41" s="13"/>
      <c r="D41" s="13"/>
      <c r="E41" s="13"/>
      <c r="F41" s="13"/>
      <c r="G41" s="13"/>
      <c r="H41" s="13"/>
      <c r="I41" s="13"/>
      <c r="J41" s="48"/>
    </row>
    <row r="42" spans="1:10" x14ac:dyDescent="0.2">
      <c r="A42" s="20" t="s">
        <v>55</v>
      </c>
      <c r="B42" s="34" t="s">
        <v>39</v>
      </c>
      <c r="C42" s="67">
        <f t="shared" ref="C42:J42" si="4">IF(C37&lt;&gt;"",MAX(C37,3),"")</f>
        <v>3</v>
      </c>
      <c r="D42" s="78">
        <f t="shared" si="4"/>
        <v>4.3999999999999995</v>
      </c>
      <c r="E42" s="67">
        <f t="shared" si="4"/>
        <v>3</v>
      </c>
      <c r="F42" s="78">
        <f t="shared" si="4"/>
        <v>4.3999999999999995</v>
      </c>
      <c r="G42" s="67">
        <f t="shared" si="4"/>
        <v>3</v>
      </c>
      <c r="H42" s="78">
        <f t="shared" si="4"/>
        <v>4.3999999999999995</v>
      </c>
      <c r="I42" s="67">
        <f t="shared" si="4"/>
        <v>3</v>
      </c>
      <c r="J42" s="78">
        <f t="shared" si="4"/>
        <v>4.3999999999999995</v>
      </c>
    </row>
    <row r="43" spans="1:10" x14ac:dyDescent="0.2">
      <c r="A43" s="23"/>
      <c r="B43" s="29" t="s">
        <v>40</v>
      </c>
      <c r="C43" s="75">
        <f>IF(C38&lt;&gt;"",MAX(MIN(C38:C39),1.5),"")</f>
        <v>1.5</v>
      </c>
      <c r="D43" s="79">
        <f>IF(D38&lt;&gt;"",MAX(MIN(D38:D39),1.5),"")</f>
        <v>1.5</v>
      </c>
      <c r="E43" s="75">
        <f t="shared" ref="E43:J43" si="5">IF(E38&lt;&gt;"",MAX(MIN(E38:E39),1.5),"")</f>
        <v>1.5</v>
      </c>
      <c r="F43" s="79">
        <f t="shared" si="5"/>
        <v>1.5</v>
      </c>
      <c r="G43" s="75">
        <f t="shared" si="5"/>
        <v>1.5</v>
      </c>
      <c r="H43" s="79">
        <f t="shared" si="5"/>
        <v>1.5</v>
      </c>
      <c r="I43" s="75">
        <f t="shared" si="5"/>
        <v>1.5</v>
      </c>
      <c r="J43" s="79">
        <f t="shared" si="5"/>
        <v>1.5</v>
      </c>
    </row>
    <row r="44" spans="1:10" x14ac:dyDescent="0.2">
      <c r="A44" s="22"/>
      <c r="B44" s="32" t="s">
        <v>41</v>
      </c>
      <c r="C44" s="41">
        <f t="shared" ref="C44:J44" si="6">IF(C43&lt;&gt;"",SUM(C42:C43),"")</f>
        <v>4.5</v>
      </c>
      <c r="D44" s="24">
        <f t="shared" si="6"/>
        <v>5.8999999999999995</v>
      </c>
      <c r="E44" s="41">
        <f t="shared" si="6"/>
        <v>4.5</v>
      </c>
      <c r="F44" s="24">
        <f t="shared" si="6"/>
        <v>5.8999999999999995</v>
      </c>
      <c r="G44" s="41">
        <f t="shared" si="6"/>
        <v>4.5</v>
      </c>
      <c r="H44" s="24">
        <f t="shared" si="6"/>
        <v>5.8999999999999995</v>
      </c>
      <c r="I44" s="41">
        <f t="shared" si="6"/>
        <v>4.5</v>
      </c>
      <c r="J44" s="24">
        <f t="shared" si="6"/>
        <v>5.8999999999999995</v>
      </c>
    </row>
    <row r="45" spans="1:10" ht="9.9499999999999993" customHeight="1" x14ac:dyDescent="0.2">
      <c r="A45" s="47"/>
      <c r="B45" s="51"/>
      <c r="C45" s="13"/>
      <c r="D45" s="13"/>
      <c r="E45" s="13"/>
      <c r="F45" s="13"/>
      <c r="G45" s="13"/>
      <c r="H45" s="13"/>
      <c r="I45" s="13"/>
      <c r="J45" s="48"/>
    </row>
    <row r="46" spans="1:10" ht="15.75" customHeight="1" x14ac:dyDescent="0.2">
      <c r="A46" s="20" t="s">
        <v>56</v>
      </c>
      <c r="B46" s="34" t="s">
        <v>39</v>
      </c>
      <c r="C46" s="269">
        <f>IF(OR(C14&lt;&gt;"",C15&lt;&gt;"",D14&lt;&gt;""),IF(OR(AND(D14="",D31&lt;&gt;""),C14=D14,C15=D14),MAX(C42:D42),"None"),"")</f>
        <v>4.3999999999999995</v>
      </c>
      <c r="D46" s="270"/>
      <c r="E46" s="269">
        <f>IF(OR(E14&lt;&gt;"",E15&lt;&gt;"",F14&lt;&gt;""),IF(OR(AND(F14="",F31&lt;&gt;""),E14=F14,E15=F14),MAX(E42:F42),"None"),"")</f>
        <v>4.3999999999999995</v>
      </c>
      <c r="F46" s="270"/>
      <c r="G46" s="269">
        <f>IF(OR(G14&lt;&gt;"",G15&lt;&gt;"",H14&lt;&gt;""),IF(OR(AND(H14="",H31&lt;&gt;""),G14=H14,G15=H14),MAX(G42:H42),"None"),"")</f>
        <v>4.3999999999999995</v>
      </c>
      <c r="H46" s="270"/>
      <c r="I46" s="269">
        <f>IF(OR(I14&lt;&gt;"",I15&lt;&gt;"",J14&lt;&gt;""),IF(OR(AND(J14="",J31&lt;&gt;""),I14=J14,I15=J14),MAX(I42:J42),"None"),"")</f>
        <v>4.3999999999999995</v>
      </c>
      <c r="J46" s="270"/>
    </row>
    <row r="47" spans="1:10" ht="15.75" customHeight="1" x14ac:dyDescent="0.2">
      <c r="A47" s="23"/>
      <c r="B47" s="29" t="s">
        <v>40</v>
      </c>
      <c r="C47" s="269">
        <f>IF(C46&lt;&gt;"",IF(C46="None",C46,C48-C46),"")</f>
        <v>1.5</v>
      </c>
      <c r="D47" s="270"/>
      <c r="E47" s="269">
        <f>IF(E46&lt;&gt;"",IF(E46="None",E46,E48-E46),"")</f>
        <v>1.5</v>
      </c>
      <c r="F47" s="270"/>
      <c r="G47" s="269">
        <f>IF(G46&lt;&gt;"",IF(G46="None",G46,G48-G46),"")</f>
        <v>1.5</v>
      </c>
      <c r="H47" s="270"/>
      <c r="I47" s="269">
        <f>IF(I46&lt;&gt;"",IF(I46="None",I46,I48-I46),"")</f>
        <v>1.5</v>
      </c>
      <c r="J47" s="270"/>
    </row>
    <row r="48" spans="1:10" ht="15.75" customHeight="1" x14ac:dyDescent="0.2">
      <c r="A48" s="22"/>
      <c r="B48" s="32" t="s">
        <v>41</v>
      </c>
      <c r="C48" s="271">
        <f>IF(C46&lt;&gt;"",IF(C46="None",C46,MAX(C44:D44)),"")</f>
        <v>5.8999999999999995</v>
      </c>
      <c r="D48" s="272"/>
      <c r="E48" s="271">
        <f>IF(E46&lt;&gt;"",IF(E46="None",E46,MAX(E44:F44)),"")</f>
        <v>5.8999999999999995</v>
      </c>
      <c r="F48" s="272"/>
      <c r="G48" s="271">
        <f>IF(G46&lt;&gt;"",IF(G46="None",G46,MAX(G44:H44)),"")</f>
        <v>5.8999999999999995</v>
      </c>
      <c r="H48" s="272"/>
      <c r="I48" s="271">
        <f>IF(I46&lt;&gt;"",IF(I46="None",I46,MAX(I44:J44)),"")</f>
        <v>5.8999999999999995</v>
      </c>
      <c r="J48" s="272"/>
    </row>
    <row r="49" spans="1:11" ht="15.75" customHeight="1" x14ac:dyDescent="0.2">
      <c r="A49" s="22"/>
      <c r="B49" s="32" t="s">
        <v>64</v>
      </c>
      <c r="C49" s="271">
        <f>IF(C46&lt;&gt;"",IF(C46="None",C46,MAX(C40:D40)),"")</f>
        <v>0</v>
      </c>
      <c r="D49" s="272"/>
      <c r="E49" s="271">
        <f>IF(E46&lt;&gt;"",IF(E46="None",E46,MAX(E40:F40)),"")</f>
        <v>0</v>
      </c>
      <c r="F49" s="272"/>
      <c r="G49" s="271">
        <f>IF(G46&lt;&gt;"",IF(G46="None",G46,MAX(G40:H40)),"")</f>
        <v>0</v>
      </c>
      <c r="H49" s="272"/>
      <c r="I49" s="271">
        <f>IF(I46&lt;&gt;"",IF(I46="None",I46,MAX(I40:J40)),"")</f>
        <v>0</v>
      </c>
      <c r="J49" s="272"/>
    </row>
    <row r="50" spans="1:11" ht="9.9499999999999993" customHeight="1" x14ac:dyDescent="0.2">
      <c r="A50" s="47"/>
      <c r="B50" s="51"/>
      <c r="C50" s="13"/>
      <c r="D50" s="13"/>
      <c r="E50" s="13"/>
      <c r="F50" s="13"/>
      <c r="G50" s="13"/>
      <c r="H50" s="13"/>
      <c r="I50" s="13"/>
      <c r="J50" s="48"/>
    </row>
    <row r="51" spans="1:11" ht="15.75" customHeight="1" x14ac:dyDescent="0.2">
      <c r="A51" s="20" t="s">
        <v>71</v>
      </c>
      <c r="B51" s="34" t="s">
        <v>39</v>
      </c>
      <c r="C51" s="269" t="str">
        <f>IF(OR(C16="Y",E16="Y"),MAX(C46:E46),"None")</f>
        <v>None</v>
      </c>
      <c r="D51" s="273"/>
      <c r="E51" s="273"/>
      <c r="F51" s="270"/>
      <c r="G51" s="269">
        <f>IF(OR(G16="Y",I16="Y"),MAX(G46:I46),"None")</f>
        <v>4.3999999999999995</v>
      </c>
      <c r="H51" s="273"/>
      <c r="I51" s="273"/>
      <c r="J51" s="270"/>
    </row>
    <row r="52" spans="1:11" ht="15.75" customHeight="1" x14ac:dyDescent="0.2">
      <c r="A52" s="23"/>
      <c r="B52" s="29" t="s">
        <v>40</v>
      </c>
      <c r="C52" s="269" t="str">
        <f>IF(OR(C16="Y",E16="Y"),C53-C51,"None")</f>
        <v>None</v>
      </c>
      <c r="D52" s="273"/>
      <c r="E52" s="273"/>
      <c r="F52" s="270"/>
      <c r="G52" s="269">
        <f>IF(OR(G16="Y",I16="Y"),G53-G51,"None")</f>
        <v>1.5</v>
      </c>
      <c r="H52" s="273"/>
      <c r="I52" s="273"/>
      <c r="J52" s="270"/>
    </row>
    <row r="53" spans="1:11" ht="15.75" customHeight="1" x14ac:dyDescent="0.2">
      <c r="A53" s="22"/>
      <c r="B53" s="32" t="s">
        <v>41</v>
      </c>
      <c r="C53" s="271" t="str">
        <f>IF(OR(C16="Y",E16="Y"),MAX(C48:D48),"None")</f>
        <v>None</v>
      </c>
      <c r="D53" s="274"/>
      <c r="E53" s="274"/>
      <c r="F53" s="272"/>
      <c r="G53" s="271">
        <f>IF(OR(G16="Y",I16="Y"),MAX(G48:H48),"None")</f>
        <v>5.8999999999999995</v>
      </c>
      <c r="H53" s="274"/>
      <c r="I53" s="274"/>
      <c r="J53" s="272"/>
    </row>
    <row r="54" spans="1:11" ht="9.9499999999999993" customHeight="1" x14ac:dyDescent="0.2">
      <c r="A54" s="47"/>
      <c r="B54" s="51"/>
      <c r="C54" s="13"/>
      <c r="D54" s="13"/>
      <c r="E54" s="13"/>
      <c r="F54" s="13"/>
      <c r="G54" s="13"/>
      <c r="H54" s="13"/>
      <c r="I54" s="13"/>
      <c r="J54" s="48"/>
    </row>
    <row r="55" spans="1:11" x14ac:dyDescent="0.2">
      <c r="A55" s="18" t="s">
        <v>30</v>
      </c>
      <c r="B55" s="35" t="s">
        <v>33</v>
      </c>
      <c r="C55" s="42" t="str">
        <f t="shared" ref="C55:J55" si="7">IF(C14&gt;0,C14,"")</f>
        <v/>
      </c>
      <c r="D55" s="28" t="str">
        <f t="shared" si="7"/>
        <v/>
      </c>
      <c r="E55" s="42" t="str">
        <f t="shared" si="7"/>
        <v/>
      </c>
      <c r="F55" s="28" t="str">
        <f t="shared" si="7"/>
        <v/>
      </c>
      <c r="G55" s="42" t="str">
        <f t="shared" si="7"/>
        <v/>
      </c>
      <c r="H55" s="28" t="str">
        <f t="shared" si="7"/>
        <v/>
      </c>
      <c r="I55" s="42" t="str">
        <f t="shared" si="7"/>
        <v/>
      </c>
      <c r="J55" s="28" t="str">
        <f t="shared" si="7"/>
        <v/>
      </c>
    </row>
    <row r="56" spans="1:11" x14ac:dyDescent="0.2">
      <c r="A56" s="25" t="s">
        <v>31</v>
      </c>
      <c r="B56" s="30" t="s">
        <v>25</v>
      </c>
      <c r="C56" s="44" t="str">
        <f>IF(C55&lt;&gt;"",IF(C14=D14,C46,C42),"")</f>
        <v/>
      </c>
      <c r="D56" s="80" t="str">
        <f>IF(D55&lt;&gt;"",IF(OR(D14=C14,D14=C15),C51,IF(OR(D14=C14,D14=C15),C46,D42)),"")</f>
        <v/>
      </c>
      <c r="E56" s="44" t="str">
        <f>IF(E55&lt;&gt;"",IF(E14=F14,E46,E42),"")</f>
        <v/>
      </c>
      <c r="F56" s="80" t="str">
        <f>IF(F55&lt;&gt;"",IF(OR(F14=E14,F14=E15),E46,F42),"")</f>
        <v/>
      </c>
      <c r="G56" s="44" t="str">
        <f>IF(G55&lt;&gt;"",IF(G14=H14,G46,G42),"")</f>
        <v/>
      </c>
      <c r="H56" s="80" t="str">
        <f>IF(H55&lt;&gt;"",IF(OR(H14=G14,H14=G15),G51,IF(OR(H14=G14,H14=G15),G46,H42)),"")</f>
        <v/>
      </c>
      <c r="I56" s="44" t="str">
        <f>IF(I55&lt;&gt;"",IF(I14=J14,I46,I42),"")</f>
        <v/>
      </c>
      <c r="J56" s="80" t="str">
        <f>IF(H55&lt;&gt;"",IF(OR(H14=G14,H14=G15),G51,IF(OR(H14=G14,H14=G15),I46,J42)),"")</f>
        <v/>
      </c>
    </row>
    <row r="57" spans="1:11" x14ac:dyDescent="0.2">
      <c r="A57" s="25" t="s">
        <v>54</v>
      </c>
      <c r="B57" s="30" t="s">
        <v>25</v>
      </c>
      <c r="C57" s="44" t="str">
        <f>IF(C55&lt;&gt;"",IF(C14=D14,C47,C43),"")</f>
        <v/>
      </c>
      <c r="D57" s="80" t="str">
        <f>IF(D55&lt;&gt;"",IF(OR(D14=C14,D14=C15),C52,IF(OR(D14=C14,D14=C15),C47,D43)),"")</f>
        <v/>
      </c>
      <c r="E57" s="44" t="str">
        <f>IF(E55&lt;&gt;"",IF(E14=F14,E47,E43),"")</f>
        <v/>
      </c>
      <c r="F57" s="80" t="str">
        <f>IF(F55&lt;&gt;"",IF(OR(F14=E14,F14=E15),C52,IF(OR(F14=E14,F14=E15),E47,F43)),"")</f>
        <v/>
      </c>
      <c r="G57" s="44" t="str">
        <f>IF(G55&lt;&gt;"",IF(G14=H14,G47,G43),"")</f>
        <v/>
      </c>
      <c r="H57" s="80" t="str">
        <f>IF(H55&lt;&gt;"",IF(OR(H14=G14,H14=G15),G52,IF(OR(H14=G14,H14=G15),G47,H43)),"")</f>
        <v/>
      </c>
      <c r="I57" s="44" t="str">
        <f>IF(I55&lt;&gt;"",IF(I14=J14,I47,I43),"")</f>
        <v/>
      </c>
      <c r="J57" s="80" t="str">
        <f>IF(J55&lt;&gt;"",IF(OR(J14=I14,J14=I15),G52,IF(OR(J14=I14,J14=I15),I47,J43)),"")</f>
        <v/>
      </c>
      <c r="K57" s="65"/>
    </row>
    <row r="58" spans="1:11" ht="15.75" customHeight="1" x14ac:dyDescent="0.2">
      <c r="A58" s="19" t="s">
        <v>57</v>
      </c>
      <c r="B58" s="32" t="s">
        <v>32</v>
      </c>
      <c r="C58" s="41">
        <f>IF(C55=D55,C49,C40)</f>
        <v>0</v>
      </c>
      <c r="D58" s="66">
        <f>IF(OR(D55=C55,C55=""),MAX(C40:D40),D40)</f>
        <v>0</v>
      </c>
      <c r="E58" s="41">
        <f>IF(E55=F55,E49,E40)</f>
        <v>0</v>
      </c>
      <c r="F58" s="66">
        <f>IF(OR(F55=E55,E55=""),MAX(E40:F40),F40)</f>
        <v>0</v>
      </c>
      <c r="G58" s="41">
        <f>IF(G55=H55,G49,G40)</f>
        <v>0</v>
      </c>
      <c r="H58" s="66">
        <f>IF(OR(H55=G55,G55=""),MAX(G40:H40),H40)</f>
        <v>0</v>
      </c>
      <c r="I58" s="41">
        <f>IF(I55=J55,I49,I40)</f>
        <v>0</v>
      </c>
      <c r="J58" s="66">
        <f>IF(OR(J55=I55,I55=""),MAX(I40:J40),J40)</f>
        <v>0</v>
      </c>
    </row>
    <row r="59" spans="1:11" ht="16.5" thickBot="1" x14ac:dyDescent="0.25">
      <c r="A59" s="26" t="s">
        <v>65</v>
      </c>
      <c r="B59" s="31" t="s">
        <v>25</v>
      </c>
      <c r="C59" s="77" t="str">
        <f t="shared" ref="C59:J59" si="8">IF(AND(C14="",B14&lt;&gt;"",C31&lt;&gt;""),MAX(ROUNDUP(C58,0),0),IF(OR(AND(C55&lt;&gt;"",C31&lt;&gt;""),AND(C14&lt;&gt;"",C14=B15,B31&lt;&gt;"")),MAX(ROUNDUP(C58,0),0),""))</f>
        <v/>
      </c>
      <c r="D59" s="76">
        <f t="shared" si="8"/>
        <v>0</v>
      </c>
      <c r="E59" s="77">
        <f t="shared" si="8"/>
        <v>0</v>
      </c>
      <c r="F59" s="76">
        <f t="shared" si="8"/>
        <v>0</v>
      </c>
      <c r="G59" s="77">
        <f t="shared" si="8"/>
        <v>0</v>
      </c>
      <c r="H59" s="76">
        <f t="shared" si="8"/>
        <v>0</v>
      </c>
      <c r="I59" s="77">
        <f t="shared" si="8"/>
        <v>0</v>
      </c>
      <c r="J59" s="76">
        <f t="shared" si="8"/>
        <v>0</v>
      </c>
    </row>
    <row r="61" spans="1:11" x14ac:dyDescent="0.2">
      <c r="A61" s="1" t="s">
        <v>26</v>
      </c>
      <c r="B61" s="1"/>
      <c r="D61" s="1"/>
      <c r="E61" s="1"/>
      <c r="F61" s="1"/>
      <c r="G61" s="1"/>
      <c r="H61" s="1"/>
      <c r="I61" s="1"/>
      <c r="J61" s="1"/>
    </row>
    <row r="62" spans="1:11" x14ac:dyDescent="0.2">
      <c r="A62" s="1"/>
      <c r="B62" s="5" t="s">
        <v>27</v>
      </c>
      <c r="D62" s="1"/>
      <c r="E62" s="1"/>
      <c r="F62" s="1"/>
      <c r="G62" s="1"/>
      <c r="H62" s="1"/>
      <c r="I62" s="1"/>
      <c r="J62" s="1"/>
    </row>
    <row r="63" spans="1:11" x14ac:dyDescent="0.2">
      <c r="A63" s="1"/>
      <c r="B63" s="5" t="s">
        <v>28</v>
      </c>
      <c r="D63" s="1"/>
      <c r="E63" s="1"/>
      <c r="F63" s="1"/>
      <c r="G63" s="1"/>
      <c r="H63" s="1"/>
      <c r="I63" s="1"/>
      <c r="J63" s="1"/>
    </row>
    <row r="64" spans="1:11" x14ac:dyDescent="0.2">
      <c r="A64" s="1"/>
      <c r="B64" s="5" t="s">
        <v>66</v>
      </c>
      <c r="D64" s="5"/>
      <c r="E64" s="1"/>
      <c r="F64" s="1"/>
      <c r="G64" s="1"/>
      <c r="H64" s="1"/>
      <c r="I64" s="1"/>
      <c r="J64" s="1"/>
    </row>
    <row r="65" spans="1:10" x14ac:dyDescent="0.2">
      <c r="A65" s="1"/>
      <c r="B65" s="5" t="s">
        <v>59</v>
      </c>
      <c r="D65" s="5"/>
      <c r="E65" s="1"/>
      <c r="F65" s="1"/>
      <c r="G65" s="1"/>
      <c r="H65" s="1"/>
      <c r="I65" s="1"/>
      <c r="J65" s="1"/>
    </row>
    <row r="66" spans="1:10" x14ac:dyDescent="0.2">
      <c r="A66" s="1"/>
      <c r="B66" s="5" t="s">
        <v>49</v>
      </c>
      <c r="D66" s="1"/>
      <c r="E66" s="1"/>
      <c r="F66" s="1"/>
      <c r="G66" s="1"/>
      <c r="H66" s="1"/>
      <c r="I66" s="1"/>
      <c r="J66" s="1"/>
    </row>
    <row r="67" spans="1:10" x14ac:dyDescent="0.2">
      <c r="A67" s="1"/>
      <c r="B67" s="5" t="s">
        <v>48</v>
      </c>
      <c r="D67" s="1"/>
      <c r="E67" s="1"/>
      <c r="F67" s="1"/>
      <c r="G67" s="1"/>
      <c r="H67" s="1"/>
      <c r="I67" s="1"/>
      <c r="J67" s="1"/>
    </row>
    <row r="68" spans="1:10" x14ac:dyDescent="0.2">
      <c r="B68" s="6"/>
      <c r="C68" s="7"/>
      <c r="D68" s="8"/>
    </row>
    <row r="69" spans="1:10" x14ac:dyDescent="0.2">
      <c r="B69" s="6"/>
      <c r="C69" s="7"/>
      <c r="D69" s="8"/>
    </row>
    <row r="70" spans="1:10" x14ac:dyDescent="0.2">
      <c r="B70" s="6"/>
      <c r="C70" s="7"/>
      <c r="D70" s="8"/>
    </row>
  </sheetData>
  <mergeCells count="74">
    <mergeCell ref="C51:F51"/>
    <mergeCell ref="G51:J51"/>
    <mergeCell ref="C52:F52"/>
    <mergeCell ref="G52:J52"/>
    <mergeCell ref="C53:F53"/>
    <mergeCell ref="G53:J53"/>
    <mergeCell ref="C48:D48"/>
    <mergeCell ref="E48:F48"/>
    <mergeCell ref="G48:H48"/>
    <mergeCell ref="I48:J48"/>
    <mergeCell ref="C49:D49"/>
    <mergeCell ref="E49:F49"/>
    <mergeCell ref="G49:H49"/>
    <mergeCell ref="I49:J49"/>
    <mergeCell ref="C46:D46"/>
    <mergeCell ref="E46:F46"/>
    <mergeCell ref="G46:H46"/>
    <mergeCell ref="I46:J46"/>
    <mergeCell ref="C47:D47"/>
    <mergeCell ref="E47:F47"/>
    <mergeCell ref="G47:H47"/>
    <mergeCell ref="I47:J47"/>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10:D10"/>
    <mergeCell ref="E10:F10"/>
    <mergeCell ref="G10:H10"/>
    <mergeCell ref="I10:J10"/>
    <mergeCell ref="C21:D21"/>
    <mergeCell ref="E21:F21"/>
    <mergeCell ref="G21:H21"/>
    <mergeCell ref="I21:J21"/>
    <mergeCell ref="B7:F7"/>
    <mergeCell ref="G7:H7"/>
    <mergeCell ref="I7:J7"/>
    <mergeCell ref="B8:F8"/>
    <mergeCell ref="G8:H8"/>
    <mergeCell ref="I8:J8"/>
    <mergeCell ref="B5:F5"/>
    <mergeCell ref="G5:H5"/>
    <mergeCell ref="I5:J5"/>
    <mergeCell ref="B6:F6"/>
    <mergeCell ref="G6:H6"/>
    <mergeCell ref="I6:J6"/>
    <mergeCell ref="B4:F4"/>
    <mergeCell ref="G4:H4"/>
    <mergeCell ref="I4:J4"/>
    <mergeCell ref="A1:J1"/>
    <mergeCell ref="A2:J2"/>
    <mergeCell ref="B3:F3"/>
    <mergeCell ref="G3:H3"/>
    <mergeCell ref="I3:J3"/>
  </mergeCells>
  <printOptions horizontalCentered="1" verticalCentered="1"/>
  <pageMargins left="0.5" right="0.5" top="0.25" bottom="0.5" header="0.5" footer="0.25"/>
  <pageSetup scale="91" orientation="portrait" r:id="rId1"/>
  <headerFooter alignWithMargins="0">
    <oddFooter>&amp;R&amp;"Arial Narrow,Regular"Printed &amp;D at &amp;T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70"/>
  <sheetViews>
    <sheetView topLeftCell="A7" zoomScale="90" zoomScaleNormal="90" workbookViewId="0">
      <selection activeCell="C37" sqref="C37"/>
    </sheetView>
  </sheetViews>
  <sheetFormatPr defaultRowHeight="15.75" x14ac:dyDescent="0.2"/>
  <cols>
    <col min="1" max="1" width="18" style="81" customWidth="1"/>
    <col min="2" max="2" width="18.7109375" style="81" customWidth="1"/>
    <col min="3" max="10" width="8.7109375" style="81" customWidth="1"/>
    <col min="11" max="16384" width="9.140625" style="81"/>
  </cols>
  <sheetData>
    <row r="1" spans="1:10" ht="23.25" x14ac:dyDescent="0.2">
      <c r="A1" s="200" t="s">
        <v>0</v>
      </c>
      <c r="B1" s="201"/>
      <c r="C1" s="201"/>
      <c r="D1" s="201"/>
      <c r="E1" s="201"/>
      <c r="F1" s="201"/>
      <c r="G1" s="201"/>
      <c r="H1" s="201"/>
      <c r="I1" s="201"/>
      <c r="J1" s="202"/>
    </row>
    <row r="2" spans="1:10" ht="16.5" thickBot="1" x14ac:dyDescent="0.25">
      <c r="A2" s="203" t="s">
        <v>67</v>
      </c>
      <c r="B2" s="204"/>
      <c r="C2" s="204"/>
      <c r="D2" s="204"/>
      <c r="E2" s="204"/>
      <c r="F2" s="204"/>
      <c r="G2" s="204"/>
      <c r="H2" s="204"/>
      <c r="I2" s="204"/>
      <c r="J2" s="205"/>
    </row>
    <row r="3" spans="1:10" x14ac:dyDescent="0.2">
      <c r="A3" s="82" t="s">
        <v>2</v>
      </c>
      <c r="B3" s="277"/>
      <c r="C3" s="277"/>
      <c r="D3" s="277"/>
      <c r="E3" s="277"/>
      <c r="F3" s="277"/>
      <c r="G3" s="278" t="s">
        <v>61</v>
      </c>
      <c r="H3" s="279"/>
      <c r="I3" s="277"/>
      <c r="J3" s="280"/>
    </row>
    <row r="4" spans="1:10" x14ac:dyDescent="0.2">
      <c r="A4" s="83" t="s">
        <v>1</v>
      </c>
      <c r="B4" s="275"/>
      <c r="C4" s="275"/>
      <c r="D4" s="275"/>
      <c r="E4" s="275"/>
      <c r="F4" s="275"/>
      <c r="G4" s="199" t="s">
        <v>62</v>
      </c>
      <c r="H4" s="199"/>
      <c r="I4" s="275"/>
      <c r="J4" s="276"/>
    </row>
    <row r="5" spans="1:10" x14ac:dyDescent="0.2">
      <c r="A5" s="83" t="s">
        <v>4</v>
      </c>
      <c r="B5" s="275"/>
      <c r="C5" s="275"/>
      <c r="D5" s="275"/>
      <c r="E5" s="275"/>
      <c r="F5" s="275"/>
      <c r="G5" s="199" t="s">
        <v>63</v>
      </c>
      <c r="H5" s="199"/>
      <c r="I5" s="275"/>
      <c r="J5" s="276"/>
    </row>
    <row r="6" spans="1:10" ht="16.5" thickBot="1" x14ac:dyDescent="0.25">
      <c r="A6" s="83" t="s">
        <v>6</v>
      </c>
      <c r="B6" s="281" t="str">
        <f>IF(B5&lt;&gt;"",B5,"")</f>
        <v/>
      </c>
      <c r="C6" s="281"/>
      <c r="D6" s="281"/>
      <c r="E6" s="281"/>
      <c r="F6" s="281"/>
      <c r="G6" s="199" t="s">
        <v>3</v>
      </c>
      <c r="H6" s="199"/>
      <c r="I6" s="275"/>
      <c r="J6" s="276"/>
    </row>
    <row r="7" spans="1:10" x14ac:dyDescent="0.2">
      <c r="A7" s="83" t="s">
        <v>7</v>
      </c>
      <c r="B7" s="275"/>
      <c r="C7" s="275"/>
      <c r="D7" s="275"/>
      <c r="E7" s="275"/>
      <c r="F7" s="275"/>
      <c r="G7" s="199" t="s">
        <v>5</v>
      </c>
      <c r="H7" s="199"/>
      <c r="I7" s="275"/>
      <c r="J7" s="276"/>
    </row>
    <row r="8" spans="1:10" ht="16.5" thickBot="1" x14ac:dyDescent="0.25">
      <c r="A8" s="84" t="s">
        <v>9</v>
      </c>
      <c r="B8" s="281" t="str">
        <f>IF(B7&lt;&gt;"",B7,"")</f>
        <v/>
      </c>
      <c r="C8" s="281"/>
      <c r="D8" s="281"/>
      <c r="E8" s="281"/>
      <c r="F8" s="281"/>
      <c r="G8" s="207" t="s">
        <v>8</v>
      </c>
      <c r="H8" s="207"/>
      <c r="I8" s="208"/>
      <c r="J8" s="209"/>
    </row>
    <row r="9" spans="1:10" ht="16.5" thickBot="1" x14ac:dyDescent="0.25">
      <c r="A9" s="85"/>
      <c r="B9" s="86"/>
      <c r="C9" s="87"/>
      <c r="D9" s="87"/>
      <c r="E9" s="87"/>
      <c r="F9" s="87"/>
      <c r="G9" s="87"/>
      <c r="H9" s="87"/>
      <c r="I9" s="87"/>
      <c r="J9" s="88"/>
    </row>
    <row r="10" spans="1:10" x14ac:dyDescent="0.2">
      <c r="A10" s="89" t="s">
        <v>10</v>
      </c>
      <c r="B10" s="90" t="s">
        <v>44</v>
      </c>
      <c r="C10" s="282" t="str">
        <f>IF(B5&lt;&gt;"",B5,"")</f>
        <v/>
      </c>
      <c r="D10" s="283"/>
      <c r="E10" s="284" t="str">
        <f>IF(B6&lt;&gt;"",B6,"")</f>
        <v/>
      </c>
      <c r="F10" s="283"/>
      <c r="G10" s="284" t="str">
        <f>IF(B7&lt;&gt;"",B7,"")</f>
        <v/>
      </c>
      <c r="H10" s="283"/>
      <c r="I10" s="284" t="str">
        <f>IF(B8&lt;&gt;"",B8,"")</f>
        <v/>
      </c>
      <c r="J10" s="283"/>
    </row>
    <row r="11" spans="1:10" x14ac:dyDescent="0.2">
      <c r="A11" s="91"/>
      <c r="B11" s="92" t="s">
        <v>45</v>
      </c>
      <c r="C11" s="93" t="s">
        <v>11</v>
      </c>
      <c r="D11" s="94"/>
      <c r="E11" s="95" t="s">
        <v>29</v>
      </c>
      <c r="F11" s="94"/>
      <c r="G11" s="95" t="s">
        <v>12</v>
      </c>
      <c r="H11" s="94"/>
      <c r="I11" s="95" t="s">
        <v>13</v>
      </c>
      <c r="J11" s="94"/>
    </row>
    <row r="12" spans="1:10" x14ac:dyDescent="0.2">
      <c r="A12" s="96"/>
      <c r="B12" s="97" t="s">
        <v>43</v>
      </c>
      <c r="C12" s="98" t="s">
        <v>14</v>
      </c>
      <c r="D12" s="99" t="s">
        <v>15</v>
      </c>
      <c r="E12" s="100" t="s">
        <v>14</v>
      </c>
      <c r="F12" s="99" t="s">
        <v>15</v>
      </c>
      <c r="G12" s="100" t="s">
        <v>14</v>
      </c>
      <c r="H12" s="99" t="s">
        <v>15</v>
      </c>
      <c r="I12" s="100" t="s">
        <v>14</v>
      </c>
      <c r="J12" s="99" t="s">
        <v>15</v>
      </c>
    </row>
    <row r="13" spans="1:10" ht="9.9499999999999993" customHeight="1" x14ac:dyDescent="0.2">
      <c r="A13" s="101"/>
      <c r="B13" s="102"/>
      <c r="C13" s="102"/>
      <c r="D13" s="102"/>
      <c r="E13" s="102"/>
      <c r="F13" s="102"/>
      <c r="G13" s="102"/>
      <c r="H13" s="102"/>
      <c r="I13" s="102"/>
      <c r="J13" s="103"/>
    </row>
    <row r="14" spans="1:10" x14ac:dyDescent="0.2">
      <c r="A14" s="104" t="s">
        <v>16</v>
      </c>
      <c r="B14" s="105" t="s">
        <v>46</v>
      </c>
      <c r="C14" s="106">
        <v>5</v>
      </c>
      <c r="D14" s="107">
        <v>2</v>
      </c>
      <c r="E14" s="106"/>
      <c r="F14" s="107">
        <v>6</v>
      </c>
      <c r="G14" s="106"/>
      <c r="H14" s="107">
        <v>4</v>
      </c>
      <c r="I14" s="106">
        <v>3</v>
      </c>
      <c r="J14" s="107">
        <v>8</v>
      </c>
    </row>
    <row r="15" spans="1:10" x14ac:dyDescent="0.2">
      <c r="A15" s="108"/>
      <c r="B15" s="109" t="s">
        <v>47</v>
      </c>
      <c r="C15" s="110">
        <v>2</v>
      </c>
      <c r="D15" s="111"/>
      <c r="E15" s="110">
        <v>6</v>
      </c>
      <c r="F15" s="111"/>
      <c r="G15" s="110">
        <v>4</v>
      </c>
      <c r="H15" s="111"/>
      <c r="I15" s="110">
        <v>8</v>
      </c>
      <c r="J15" s="111"/>
    </row>
    <row r="16" spans="1:10" x14ac:dyDescent="0.2">
      <c r="A16" s="112" t="s">
        <v>68</v>
      </c>
      <c r="B16" s="113"/>
      <c r="C16" s="114" t="s">
        <v>69</v>
      </c>
      <c r="D16" s="115"/>
      <c r="E16" s="114" t="s">
        <v>70</v>
      </c>
      <c r="F16" s="115"/>
      <c r="G16" s="114" t="s">
        <v>70</v>
      </c>
      <c r="H16" s="115"/>
      <c r="I16" s="114" t="s">
        <v>69</v>
      </c>
      <c r="J16" s="116"/>
    </row>
    <row r="17" spans="1:10" ht="9.9499999999999993" customHeight="1" x14ac:dyDescent="0.2">
      <c r="A17" s="101"/>
      <c r="B17" s="102"/>
      <c r="C17" s="102"/>
      <c r="D17" s="102"/>
      <c r="E17" s="102"/>
      <c r="F17" s="102"/>
      <c r="G17" s="102"/>
      <c r="H17" s="102"/>
      <c r="I17" s="102"/>
      <c r="J17" s="103"/>
    </row>
    <row r="18" spans="1:10" x14ac:dyDescent="0.2">
      <c r="A18" s="104" t="s">
        <v>17</v>
      </c>
      <c r="B18" s="117" t="s">
        <v>18</v>
      </c>
      <c r="C18" s="118">
        <v>20</v>
      </c>
      <c r="D18" s="119">
        <v>35</v>
      </c>
      <c r="E18" s="118">
        <v>20</v>
      </c>
      <c r="F18" s="119">
        <v>35</v>
      </c>
      <c r="G18" s="118">
        <v>20</v>
      </c>
      <c r="H18" s="119">
        <v>35</v>
      </c>
      <c r="I18" s="118">
        <v>20</v>
      </c>
      <c r="J18" s="119">
        <v>45</v>
      </c>
    </row>
    <row r="19" spans="1:10" x14ac:dyDescent="0.2">
      <c r="A19" s="108"/>
      <c r="B19" s="120" t="s">
        <v>19</v>
      </c>
      <c r="C19" s="121">
        <f t="shared" ref="C19:J19" si="0">IF(C18&lt;&gt;"",1.4667*C18,"")</f>
        <v>29.333999999999996</v>
      </c>
      <c r="D19" s="122">
        <f t="shared" si="0"/>
        <v>51.334499999999998</v>
      </c>
      <c r="E19" s="121">
        <f t="shared" si="0"/>
        <v>29.333999999999996</v>
      </c>
      <c r="F19" s="122">
        <f t="shared" si="0"/>
        <v>51.334499999999998</v>
      </c>
      <c r="G19" s="121">
        <f t="shared" si="0"/>
        <v>29.333999999999996</v>
      </c>
      <c r="H19" s="122">
        <f t="shared" si="0"/>
        <v>51.334499999999998</v>
      </c>
      <c r="I19" s="121">
        <f t="shared" si="0"/>
        <v>29.333999999999996</v>
      </c>
      <c r="J19" s="122">
        <f t="shared" si="0"/>
        <v>66.001499999999993</v>
      </c>
    </row>
    <row r="20" spans="1:10" ht="9.9499999999999993" customHeight="1" x14ac:dyDescent="0.2">
      <c r="A20" s="101"/>
      <c r="B20" s="123"/>
      <c r="C20" s="102"/>
      <c r="D20" s="102"/>
      <c r="E20" s="102"/>
      <c r="F20" s="102"/>
      <c r="G20" s="102"/>
      <c r="H20" s="102"/>
      <c r="I20" s="102"/>
      <c r="J20" s="103"/>
    </row>
    <row r="21" spans="1:10" x14ac:dyDescent="0.2">
      <c r="A21" s="104" t="s">
        <v>20</v>
      </c>
      <c r="B21" s="117" t="s">
        <v>21</v>
      </c>
      <c r="C21" s="251">
        <f>IF(OR(C22&lt;&gt;"",C27&lt;&gt;""),MIN(C22,C27),"")</f>
        <v>0</v>
      </c>
      <c r="D21" s="252"/>
      <c r="E21" s="251">
        <f>IF(OR(E22&lt;&gt;"",E27&lt;&gt;""),MIN(E22,E27),"")</f>
        <v>0</v>
      </c>
      <c r="F21" s="252"/>
      <c r="G21" s="251">
        <f>IF(OR(G22&lt;&gt;"",G27&lt;&gt;""),MIN(G22,G27),"")</f>
        <v>0</v>
      </c>
      <c r="H21" s="252"/>
      <c r="I21" s="251">
        <f>IF(OR(I22&lt;&gt;"",I27&lt;&gt;""),MIN(I22,I27),"")</f>
        <v>0</v>
      </c>
      <c r="J21" s="252"/>
    </row>
    <row r="22" spans="1:10" ht="15.75" hidden="1" customHeight="1" x14ac:dyDescent="0.2">
      <c r="A22" s="124" t="s">
        <v>57</v>
      </c>
      <c r="B22" s="125" t="s">
        <v>58</v>
      </c>
      <c r="C22" s="217" t="str">
        <f>IF(AND(C23&lt;&gt;"",C24&lt;&gt;"",C25&lt;&gt;""),IF((C23-C24)/C25&lt;0,ROUNDUP((C23-C24)/C25,2),ROUNDDOWN((C23-C24)/C25,2)),"")</f>
        <v/>
      </c>
      <c r="D22" s="218"/>
      <c r="E22" s="217" t="str">
        <f>IF(AND(E23&lt;&gt;"",E24&lt;&gt;"",E25&lt;&gt;""),IF((E23-E24)/E25&lt;0,ROUNDUP((E23-E24)/E25,2),ROUNDDOWN((E23-E24)/E25,2)),"")</f>
        <v/>
      </c>
      <c r="F22" s="218"/>
      <c r="G22" s="217" t="str">
        <f>IF(AND(G23&lt;&gt;"",G24&lt;&gt;"",G25&lt;&gt;""),IF((G23-G24)/G25&lt;0,ROUNDUP((G23-G24)/G25,2),ROUNDDOWN((G23-G24)/G25,2)),"")</f>
        <v/>
      </c>
      <c r="H22" s="218"/>
      <c r="I22" s="217" t="str">
        <f>IF(AND(I23&lt;&gt;"",I24&lt;&gt;"",I25&lt;&gt;""),IF((I23-I24)/I25&lt;0,ROUNDUP((I23-I24)/I25,2),ROUNDDOWN((I23-I24)/I25,2)),"")</f>
        <v/>
      </c>
      <c r="J22" s="218"/>
    </row>
    <row r="23" spans="1:10" x14ac:dyDescent="0.2">
      <c r="A23" s="126"/>
      <c r="B23" s="125" t="s">
        <v>22</v>
      </c>
      <c r="C23" s="285"/>
      <c r="D23" s="286"/>
      <c r="E23" s="285"/>
      <c r="F23" s="286"/>
      <c r="G23" s="285"/>
      <c r="H23" s="286"/>
      <c r="I23" s="285"/>
      <c r="J23" s="286"/>
    </row>
    <row r="24" spans="1:10" x14ac:dyDescent="0.2">
      <c r="A24" s="126"/>
      <c r="B24" s="125" t="s">
        <v>23</v>
      </c>
      <c r="C24" s="285"/>
      <c r="D24" s="286"/>
      <c r="E24" s="285"/>
      <c r="F24" s="286"/>
      <c r="G24" s="285"/>
      <c r="H24" s="286"/>
      <c r="I24" s="285"/>
      <c r="J24" s="286"/>
    </row>
    <row r="25" spans="1:10" x14ac:dyDescent="0.2">
      <c r="A25" s="126"/>
      <c r="B25" s="125" t="s">
        <v>24</v>
      </c>
      <c r="C25" s="285"/>
      <c r="D25" s="286"/>
      <c r="E25" s="285"/>
      <c r="F25" s="286"/>
      <c r="G25" s="285"/>
      <c r="H25" s="286"/>
      <c r="I25" s="285"/>
      <c r="J25" s="286"/>
    </row>
    <row r="26" spans="1:10" x14ac:dyDescent="0.2">
      <c r="A26" s="108"/>
      <c r="B26" s="127" t="s">
        <v>35</v>
      </c>
      <c r="C26" s="287">
        <v>0</v>
      </c>
      <c r="D26" s="288"/>
      <c r="E26" s="287">
        <v>0</v>
      </c>
      <c r="F26" s="288"/>
      <c r="G26" s="287">
        <v>0</v>
      </c>
      <c r="H26" s="288"/>
      <c r="I26" s="287">
        <v>0</v>
      </c>
      <c r="J26" s="288"/>
    </row>
    <row r="27" spans="1:10" ht="15.75" hidden="1" customHeight="1" x14ac:dyDescent="0.2">
      <c r="A27" s="128" t="s">
        <v>57</v>
      </c>
      <c r="B27" s="120" t="s">
        <v>60</v>
      </c>
      <c r="C27" s="287">
        <f>IF(C26&lt;&gt;"",IF(C26&gt;0,ROUNDDOWN(C26,2),ROUNDUP(C26,2)),"")</f>
        <v>0</v>
      </c>
      <c r="D27" s="288"/>
      <c r="E27" s="287">
        <f>IF(E26&lt;&gt;"",IF(E26&gt;0,ROUNDDOWN(E26,2),ROUNDUP(E26,2)),"")</f>
        <v>0</v>
      </c>
      <c r="F27" s="288"/>
      <c r="G27" s="287">
        <f>IF(G26&lt;&gt;"",IF(G26&gt;0,ROUNDDOWN(G26,2),ROUNDUP(G26,2)),"")</f>
        <v>0</v>
      </c>
      <c r="H27" s="288"/>
      <c r="I27" s="287">
        <f>IF(I26&lt;&gt;"",IF(I26&gt;0,ROUNDDOWN(I26,2),ROUNDUP(I26,2)),"")</f>
        <v>0</v>
      </c>
      <c r="J27" s="288"/>
    </row>
    <row r="28" spans="1:10" ht="9.9499999999999993" customHeight="1" x14ac:dyDescent="0.2">
      <c r="A28" s="101"/>
      <c r="B28" s="123"/>
      <c r="C28" s="102"/>
      <c r="D28" s="102"/>
      <c r="E28" s="102"/>
      <c r="F28" s="102"/>
      <c r="G28" s="102"/>
      <c r="H28" s="102"/>
      <c r="I28" s="102"/>
      <c r="J28" s="103"/>
    </row>
    <row r="29" spans="1:10" x14ac:dyDescent="0.2">
      <c r="A29" s="129" t="s">
        <v>50</v>
      </c>
      <c r="B29" s="117" t="s">
        <v>34</v>
      </c>
      <c r="C29" s="130">
        <v>125</v>
      </c>
      <c r="D29" s="131">
        <v>100</v>
      </c>
      <c r="E29" s="130">
        <v>100</v>
      </c>
      <c r="F29" s="131">
        <v>85</v>
      </c>
      <c r="G29" s="130">
        <v>100</v>
      </c>
      <c r="H29" s="131">
        <v>95</v>
      </c>
      <c r="I29" s="130">
        <v>40</v>
      </c>
      <c r="J29" s="131">
        <v>65</v>
      </c>
    </row>
    <row r="30" spans="1:10" ht="9.9499999999999993" customHeight="1" x14ac:dyDescent="0.2">
      <c r="A30" s="101"/>
      <c r="B30" s="123"/>
      <c r="C30" s="102"/>
      <c r="D30" s="102"/>
      <c r="E30" s="102"/>
      <c r="F30" s="102"/>
      <c r="G30" s="102"/>
      <c r="H30" s="102"/>
      <c r="I30" s="102"/>
      <c r="J30" s="103"/>
    </row>
    <row r="31" spans="1:10" x14ac:dyDescent="0.2">
      <c r="A31" s="129" t="s">
        <v>53</v>
      </c>
      <c r="B31" s="117" t="s">
        <v>34</v>
      </c>
      <c r="C31" s="132"/>
      <c r="D31" s="131">
        <v>100</v>
      </c>
      <c r="E31" s="132"/>
      <c r="F31" s="131"/>
      <c r="G31" s="132"/>
      <c r="H31" s="131"/>
      <c r="I31" s="132"/>
      <c r="J31" s="131"/>
    </row>
    <row r="32" spans="1:10" ht="9.9499999999999993" customHeight="1" x14ac:dyDescent="0.2">
      <c r="A32" s="101"/>
      <c r="B32" s="123"/>
      <c r="C32" s="102"/>
      <c r="D32" s="102"/>
      <c r="E32" s="102"/>
      <c r="F32" s="102"/>
      <c r="G32" s="102"/>
      <c r="H32" s="102"/>
      <c r="I32" s="102"/>
      <c r="J32" s="103"/>
    </row>
    <row r="33" spans="1:10" x14ac:dyDescent="0.2">
      <c r="A33" s="133" t="s">
        <v>36</v>
      </c>
      <c r="B33" s="117" t="s">
        <v>37</v>
      </c>
      <c r="C33" s="134">
        <v>1</v>
      </c>
      <c r="D33" s="135">
        <v>1</v>
      </c>
      <c r="E33" s="134">
        <v>1</v>
      </c>
      <c r="F33" s="135">
        <v>1</v>
      </c>
      <c r="G33" s="134">
        <v>1</v>
      </c>
      <c r="H33" s="135">
        <v>1</v>
      </c>
      <c r="I33" s="134">
        <v>1</v>
      </c>
      <c r="J33" s="135">
        <v>1</v>
      </c>
    </row>
    <row r="34" spans="1:10" x14ac:dyDescent="0.2">
      <c r="A34" s="136"/>
      <c r="B34" s="125" t="s">
        <v>42</v>
      </c>
      <c r="C34" s="137">
        <v>10</v>
      </c>
      <c r="D34" s="135">
        <v>10</v>
      </c>
      <c r="E34" s="137">
        <v>10</v>
      </c>
      <c r="F34" s="135">
        <v>10</v>
      </c>
      <c r="G34" s="137">
        <v>10</v>
      </c>
      <c r="H34" s="135">
        <v>10</v>
      </c>
      <c r="I34" s="137">
        <v>10</v>
      </c>
      <c r="J34" s="135">
        <v>10</v>
      </c>
    </row>
    <row r="35" spans="1:10" x14ac:dyDescent="0.2">
      <c r="A35" s="136"/>
      <c r="B35" s="125" t="s">
        <v>38</v>
      </c>
      <c r="C35" s="137">
        <v>3.5</v>
      </c>
      <c r="D35" s="135">
        <v>3.5</v>
      </c>
      <c r="E35" s="137">
        <v>3.5</v>
      </c>
      <c r="F35" s="135">
        <v>3.5</v>
      </c>
      <c r="G35" s="137">
        <v>3.5</v>
      </c>
      <c r="H35" s="135">
        <v>3.5</v>
      </c>
      <c r="I35" s="137">
        <v>3.5</v>
      </c>
      <c r="J35" s="135">
        <v>3.5</v>
      </c>
    </row>
    <row r="36" spans="1:10" ht="9.9499999999999993" customHeight="1" x14ac:dyDescent="0.2">
      <c r="A36" s="101"/>
      <c r="B36" s="123"/>
      <c r="C36" s="102"/>
      <c r="D36" s="102"/>
      <c r="E36" s="102"/>
      <c r="F36" s="102"/>
      <c r="G36" s="102"/>
      <c r="H36" s="102"/>
      <c r="I36" s="102"/>
      <c r="J36" s="103"/>
    </row>
    <row r="37" spans="1:10" x14ac:dyDescent="0.2">
      <c r="A37" s="133" t="s">
        <v>51</v>
      </c>
      <c r="B37" s="117" t="s">
        <v>39</v>
      </c>
      <c r="C37" s="137">
        <f>IF(OR(C14&lt;&gt;"",C15&lt;&gt;""),ROUNDUP(C33+(C19)/(2*C34+2*32.2*C21),1),"")</f>
        <v>2.5</v>
      </c>
      <c r="D37" s="138">
        <f>IF(OR(D14&lt;&gt;"",D15&lt;&gt;""),ROUNDUP(D33+(D19)/(2*D34+2*32.2*C21),1),"")</f>
        <v>3.6</v>
      </c>
      <c r="E37" s="137">
        <f>IF(OR(E14&lt;&gt;"",E15&lt;&gt;""),ROUNDUP(E33+(E19)/(2*E34+2*32.2*E21),1),"")</f>
        <v>2.5</v>
      </c>
      <c r="F37" s="138">
        <f>IF(OR(F14&lt;&gt;"",F15&lt;&gt;""),ROUNDUP(F33+(F19)/(2*F34+2*32.2*E21),1),"")</f>
        <v>3.6</v>
      </c>
      <c r="G37" s="137">
        <f>IF(OR(G14&lt;&gt;"",G15&lt;&gt;""),ROUNDUP(G33+(G19)/(2*G34+2*32.2*G21),1),"")</f>
        <v>2.5</v>
      </c>
      <c r="H37" s="138">
        <f>IF(OR(H14&lt;&gt;"",H15&lt;&gt;""),ROUNDUP(H33+(H19)/(2*H34+2*32.2*G21),1),"")</f>
        <v>3.6</v>
      </c>
      <c r="I37" s="137">
        <f>IF(OR(I14&lt;&gt;"",I15&lt;&gt;""),ROUNDUP(I33+(I19)/(2*I34+2*32.2*I21),1),"")</f>
        <v>2.5</v>
      </c>
      <c r="J37" s="138">
        <f>IF(OR(J14&lt;&gt;"",J15&lt;&gt;""),ROUNDUP(J33+(J19)/(2*J34+2*32.2*I21),1),"")</f>
        <v>4.3999999999999995</v>
      </c>
    </row>
    <row r="38" spans="1:10" x14ac:dyDescent="0.2">
      <c r="A38" s="136"/>
      <c r="B38" s="125" t="s">
        <v>40</v>
      </c>
      <c r="C38" s="137">
        <f>IF(OR(C14&lt;&gt;"",C15&lt;&gt;""),ROUNDUP((C29+20)/C19,1),"")</f>
        <v>5</v>
      </c>
      <c r="D38" s="135">
        <f t="shared" ref="D38:J38" si="1">IF(OR(D14&lt;&gt;"",D15&lt;&gt;""),ROUNDUP((D29+20)/D19,1),"")</f>
        <v>2.4</v>
      </c>
      <c r="E38" s="137">
        <f t="shared" si="1"/>
        <v>4.0999999999999996</v>
      </c>
      <c r="F38" s="135">
        <f t="shared" si="1"/>
        <v>2.1</v>
      </c>
      <c r="G38" s="137">
        <f t="shared" si="1"/>
        <v>4.0999999999999996</v>
      </c>
      <c r="H38" s="135">
        <f t="shared" si="1"/>
        <v>2.3000000000000003</v>
      </c>
      <c r="I38" s="137">
        <f t="shared" si="1"/>
        <v>2.1</v>
      </c>
      <c r="J38" s="135">
        <f t="shared" si="1"/>
        <v>1.3</v>
      </c>
    </row>
    <row r="39" spans="1:10" x14ac:dyDescent="0.2">
      <c r="A39" s="139"/>
      <c r="B39" s="120" t="s">
        <v>52</v>
      </c>
      <c r="C39" s="140">
        <f>IF(C38&lt;&gt;"",IF(C38&gt;3,ROUNDUP(3+0.5*((C29+20)/C19-3),1),"-"),"")</f>
        <v>4</v>
      </c>
      <c r="D39" s="135" t="str">
        <f t="shared" ref="D39:J39" si="2">IF(D38&lt;&gt;"",IF(D38&gt;3,ROUNDUP(3+0.5*((D29+20)/D19-3),1),"-"),"")</f>
        <v>-</v>
      </c>
      <c r="E39" s="140">
        <f t="shared" si="2"/>
        <v>3.6</v>
      </c>
      <c r="F39" s="135" t="str">
        <f t="shared" si="2"/>
        <v>-</v>
      </c>
      <c r="G39" s="140">
        <f t="shared" si="2"/>
        <v>3.6</v>
      </c>
      <c r="H39" s="135" t="str">
        <f t="shared" si="2"/>
        <v>-</v>
      </c>
      <c r="I39" s="140" t="str">
        <f t="shared" si="2"/>
        <v>-</v>
      </c>
      <c r="J39" s="135" t="str">
        <f t="shared" si="2"/>
        <v>-</v>
      </c>
    </row>
    <row r="40" spans="1:10" x14ac:dyDescent="0.2">
      <c r="A40" s="139"/>
      <c r="B40" s="120" t="s">
        <v>64</v>
      </c>
      <c r="C40" s="140" t="str">
        <f t="shared" ref="C40:J40" si="3">IF(C31&lt;&gt;"",C31/C35,"")</f>
        <v/>
      </c>
      <c r="D40" s="141">
        <f t="shared" si="3"/>
        <v>28.571428571428573</v>
      </c>
      <c r="E40" s="140" t="str">
        <f t="shared" si="3"/>
        <v/>
      </c>
      <c r="F40" s="141" t="str">
        <f t="shared" si="3"/>
        <v/>
      </c>
      <c r="G40" s="140" t="str">
        <f t="shared" si="3"/>
        <v/>
      </c>
      <c r="H40" s="141" t="str">
        <f t="shared" si="3"/>
        <v/>
      </c>
      <c r="I40" s="140" t="str">
        <f t="shared" si="3"/>
        <v/>
      </c>
      <c r="J40" s="141" t="str">
        <f t="shared" si="3"/>
        <v/>
      </c>
    </row>
    <row r="41" spans="1:10" ht="9.9499999999999993" customHeight="1" x14ac:dyDescent="0.2">
      <c r="A41" s="101"/>
      <c r="B41" s="123"/>
      <c r="C41" s="102"/>
      <c r="D41" s="102"/>
      <c r="E41" s="102"/>
      <c r="F41" s="102"/>
      <c r="G41" s="102"/>
      <c r="H41" s="102"/>
      <c r="I41" s="102"/>
      <c r="J41" s="103"/>
    </row>
    <row r="42" spans="1:10" x14ac:dyDescent="0.2">
      <c r="A42" s="133" t="s">
        <v>55</v>
      </c>
      <c r="B42" s="117" t="s">
        <v>39</v>
      </c>
      <c r="C42" s="134">
        <f t="shared" ref="C42:J42" si="4">IF(C37&lt;&gt;"",MAX(C37,3),"")</f>
        <v>3</v>
      </c>
      <c r="D42" s="138">
        <f t="shared" si="4"/>
        <v>3.6</v>
      </c>
      <c r="E42" s="134">
        <f t="shared" si="4"/>
        <v>3</v>
      </c>
      <c r="F42" s="138">
        <f t="shared" si="4"/>
        <v>3.6</v>
      </c>
      <c r="G42" s="134">
        <f t="shared" si="4"/>
        <v>3</v>
      </c>
      <c r="H42" s="138">
        <f t="shared" si="4"/>
        <v>3.6</v>
      </c>
      <c r="I42" s="134">
        <f t="shared" si="4"/>
        <v>3</v>
      </c>
      <c r="J42" s="138">
        <f t="shared" si="4"/>
        <v>4.3999999999999995</v>
      </c>
    </row>
    <row r="43" spans="1:10" x14ac:dyDescent="0.2">
      <c r="A43" s="142"/>
      <c r="B43" s="125" t="s">
        <v>40</v>
      </c>
      <c r="C43" s="143">
        <f>IF(C38&lt;&gt;"",MAX(MIN(C38:C39),1.5),"")</f>
        <v>4</v>
      </c>
      <c r="D43" s="144">
        <f>IF(D38&lt;&gt;"",MAX(MIN(D38:D39),1.5),"")</f>
        <v>2.4</v>
      </c>
      <c r="E43" s="143">
        <f t="shared" ref="E43:J43" si="5">IF(E38&lt;&gt;"",MAX(MIN(E38:E39),1.5),"")</f>
        <v>3.6</v>
      </c>
      <c r="F43" s="144">
        <f t="shared" si="5"/>
        <v>2.1</v>
      </c>
      <c r="G43" s="143">
        <f t="shared" si="5"/>
        <v>3.6</v>
      </c>
      <c r="H43" s="144">
        <f t="shared" si="5"/>
        <v>2.3000000000000003</v>
      </c>
      <c r="I43" s="143">
        <f t="shared" si="5"/>
        <v>2.1</v>
      </c>
      <c r="J43" s="144">
        <f t="shared" si="5"/>
        <v>1.5</v>
      </c>
    </row>
    <row r="44" spans="1:10" x14ac:dyDescent="0.2">
      <c r="A44" s="139"/>
      <c r="B44" s="120" t="s">
        <v>41</v>
      </c>
      <c r="C44" s="140">
        <f t="shared" ref="C44:J44" si="6">IF(C43&lt;&gt;"",SUM(C42:C43),"")</f>
        <v>7</v>
      </c>
      <c r="D44" s="145">
        <f t="shared" si="6"/>
        <v>6</v>
      </c>
      <c r="E44" s="140">
        <f t="shared" si="6"/>
        <v>6.6</v>
      </c>
      <c r="F44" s="145">
        <f t="shared" si="6"/>
        <v>5.7</v>
      </c>
      <c r="G44" s="140">
        <f t="shared" si="6"/>
        <v>6.6</v>
      </c>
      <c r="H44" s="145">
        <f t="shared" si="6"/>
        <v>5.9</v>
      </c>
      <c r="I44" s="140">
        <f t="shared" si="6"/>
        <v>5.0999999999999996</v>
      </c>
      <c r="J44" s="145">
        <f t="shared" si="6"/>
        <v>5.8999999999999995</v>
      </c>
    </row>
    <row r="45" spans="1:10" ht="9.9499999999999993" customHeight="1" x14ac:dyDescent="0.2">
      <c r="A45" s="101"/>
      <c r="B45" s="123"/>
      <c r="C45" s="102"/>
      <c r="D45" s="102"/>
      <c r="E45" s="102"/>
      <c r="F45" s="102"/>
      <c r="G45" s="102"/>
      <c r="H45" s="102"/>
      <c r="I45" s="102"/>
      <c r="J45" s="103"/>
    </row>
    <row r="46" spans="1:10" ht="15.75" customHeight="1" x14ac:dyDescent="0.2">
      <c r="A46" s="133" t="s">
        <v>56</v>
      </c>
      <c r="B46" s="117" t="s">
        <v>39</v>
      </c>
      <c r="C46" s="225">
        <f>IF(OR(C14&lt;&gt;"",C15&lt;&gt;"",D14&lt;&gt;""),IF(OR(AND(D14="",D31&lt;&gt;""),C14=D14,C15=D14),MAX(C42:D42),"None"),"")</f>
        <v>3.6</v>
      </c>
      <c r="D46" s="226"/>
      <c r="E46" s="225">
        <f>IF(OR(E14&lt;&gt;"",E15&lt;&gt;"",F14&lt;&gt;""),IF(OR(AND(F14="",F31&lt;&gt;""),E14=F14,E15=F14),MAX(E42:F42),"None"),"")</f>
        <v>3.6</v>
      </c>
      <c r="F46" s="226"/>
      <c r="G46" s="225">
        <f>IF(OR(G14&lt;&gt;"",G15&lt;&gt;"",H14&lt;&gt;""),IF(OR(AND(H14="",H31&lt;&gt;""),G14=H14,G15=H14),MAX(G42:H42),"None"),"")</f>
        <v>3.6</v>
      </c>
      <c r="H46" s="226"/>
      <c r="I46" s="225">
        <f>IF(OR(I14&lt;&gt;"",I15&lt;&gt;"",J14&lt;&gt;""),IF(OR(AND(J14="",J31&lt;&gt;""),I14=J14,I15=J14),MAX(I42:J42),"None"),"")</f>
        <v>4.3999999999999995</v>
      </c>
      <c r="J46" s="226"/>
    </row>
    <row r="47" spans="1:10" ht="15.75" customHeight="1" x14ac:dyDescent="0.2">
      <c r="A47" s="142"/>
      <c r="B47" s="125" t="s">
        <v>40</v>
      </c>
      <c r="C47" s="225">
        <f>IF(C46&lt;&gt;"",IF(C46="None",C46,C48-C46),"")</f>
        <v>3.4</v>
      </c>
      <c r="D47" s="226"/>
      <c r="E47" s="225">
        <f>IF(E46&lt;&gt;"",IF(E46="None",E46,E48-E46),"")</f>
        <v>2.9999999999999996</v>
      </c>
      <c r="F47" s="226"/>
      <c r="G47" s="225">
        <f>IF(G46&lt;&gt;"",IF(G46="None",G46,G48-G46),"")</f>
        <v>2.9999999999999996</v>
      </c>
      <c r="H47" s="226"/>
      <c r="I47" s="225">
        <f>IF(I46&lt;&gt;"",IF(I46="None",I46,I48-I46),"")</f>
        <v>1.5</v>
      </c>
      <c r="J47" s="226"/>
    </row>
    <row r="48" spans="1:10" ht="15.75" customHeight="1" x14ac:dyDescent="0.2">
      <c r="A48" s="139"/>
      <c r="B48" s="120" t="s">
        <v>41</v>
      </c>
      <c r="C48" s="225">
        <f>IF(C46&lt;&gt;"",IF(C46="None",C46,MAX(C44:D44)),"")</f>
        <v>7</v>
      </c>
      <c r="D48" s="226"/>
      <c r="E48" s="225">
        <f>IF(E46&lt;&gt;"",IF(E46="None",E46,MAX(E44:F44)),"")</f>
        <v>6.6</v>
      </c>
      <c r="F48" s="226"/>
      <c r="G48" s="225">
        <f>IF(G46&lt;&gt;"",IF(G46="None",G46,MAX(G44:H44)),"")</f>
        <v>6.6</v>
      </c>
      <c r="H48" s="226"/>
      <c r="I48" s="225">
        <f>IF(I46&lt;&gt;"",IF(I46="None",I46,MAX(I44:J44)),"")</f>
        <v>5.8999999999999995</v>
      </c>
      <c r="J48" s="226"/>
    </row>
    <row r="49" spans="1:11" ht="15.75" customHeight="1" x14ac:dyDescent="0.2">
      <c r="A49" s="139"/>
      <c r="B49" s="120" t="s">
        <v>64</v>
      </c>
      <c r="C49" s="225">
        <f>IF(C46&lt;&gt;"",IF(C46="None",C46,MAX(C40:D40)),"")</f>
        <v>28.571428571428573</v>
      </c>
      <c r="D49" s="226"/>
      <c r="E49" s="225">
        <f>IF(E46&lt;&gt;"",IF(E46="None",E46,MAX(E40:F40)),"")</f>
        <v>0</v>
      </c>
      <c r="F49" s="226"/>
      <c r="G49" s="225">
        <f>IF(G46&lt;&gt;"",IF(G46="None",G46,MAX(G40:H40)),"")</f>
        <v>0</v>
      </c>
      <c r="H49" s="226"/>
      <c r="I49" s="225">
        <f>IF(I46&lt;&gt;"",IF(I46="None",I46,MAX(I40:J40)),"")</f>
        <v>0</v>
      </c>
      <c r="J49" s="226"/>
    </row>
    <row r="50" spans="1:11" ht="9.9499999999999993" customHeight="1" x14ac:dyDescent="0.2">
      <c r="A50" s="101"/>
      <c r="B50" s="123"/>
      <c r="C50" s="102"/>
      <c r="D50" s="102"/>
      <c r="E50" s="102"/>
      <c r="F50" s="102"/>
      <c r="G50" s="102"/>
      <c r="H50" s="102"/>
      <c r="I50" s="102"/>
      <c r="J50" s="103"/>
    </row>
    <row r="51" spans="1:11" ht="15.75" customHeight="1" x14ac:dyDescent="0.2">
      <c r="A51" s="133" t="s">
        <v>71</v>
      </c>
      <c r="B51" s="117" t="s">
        <v>39</v>
      </c>
      <c r="C51" s="225">
        <f>IF(OR(C16="Y",E16="Y"),MAX(C46:E46),"None")</f>
        <v>3.6</v>
      </c>
      <c r="D51" s="227"/>
      <c r="E51" s="227"/>
      <c r="F51" s="226"/>
      <c r="G51" s="225">
        <f>IF(OR(G16="Y",I16="Y"),MAX(G46:I46),"None")</f>
        <v>4.3999999999999995</v>
      </c>
      <c r="H51" s="227"/>
      <c r="I51" s="227"/>
      <c r="J51" s="226"/>
    </row>
    <row r="52" spans="1:11" ht="15.75" customHeight="1" x14ac:dyDescent="0.2">
      <c r="A52" s="142"/>
      <c r="B52" s="125" t="s">
        <v>40</v>
      </c>
      <c r="C52" s="225">
        <f>IF(OR(C16="Y",E16="Y"),C53-C51,"None")</f>
        <v>3.4</v>
      </c>
      <c r="D52" s="227"/>
      <c r="E52" s="227"/>
      <c r="F52" s="226"/>
      <c r="G52" s="225">
        <f>IF(OR(G16="Y",I16="Y"),G53-G51,"None")</f>
        <v>2.2000000000000002</v>
      </c>
      <c r="H52" s="227"/>
      <c r="I52" s="227"/>
      <c r="J52" s="226"/>
    </row>
    <row r="53" spans="1:11" ht="15.75" customHeight="1" x14ac:dyDescent="0.2">
      <c r="A53" s="139"/>
      <c r="B53" s="120" t="s">
        <v>41</v>
      </c>
      <c r="C53" s="225">
        <f>IF(OR(C16="Y",E16="Y"),MAX(C48:D48),"None")</f>
        <v>7</v>
      </c>
      <c r="D53" s="227"/>
      <c r="E53" s="227"/>
      <c r="F53" s="226"/>
      <c r="G53" s="225">
        <f>IF(OR(G16="Y",I16="Y"),MAX(G48:H48),"None")</f>
        <v>6.6</v>
      </c>
      <c r="H53" s="227"/>
      <c r="I53" s="227"/>
      <c r="J53" s="226"/>
    </row>
    <row r="54" spans="1:11" ht="9.9499999999999993" customHeight="1" x14ac:dyDescent="0.2">
      <c r="A54" s="101"/>
      <c r="B54" s="123"/>
      <c r="C54" s="102"/>
      <c r="D54" s="102"/>
      <c r="E54" s="102"/>
      <c r="F54" s="102"/>
      <c r="G54" s="102"/>
      <c r="H54" s="102"/>
      <c r="I54" s="102"/>
      <c r="J54" s="103"/>
    </row>
    <row r="55" spans="1:11" x14ac:dyDescent="0.2">
      <c r="A55" s="129" t="s">
        <v>30</v>
      </c>
      <c r="B55" s="146" t="s">
        <v>33</v>
      </c>
      <c r="C55" s="147">
        <f t="shared" ref="C55:J55" si="7">IF(C14&gt;0,C14,"")</f>
        <v>5</v>
      </c>
      <c r="D55" s="148">
        <f t="shared" si="7"/>
        <v>2</v>
      </c>
      <c r="E55" s="147" t="str">
        <f t="shared" si="7"/>
        <v/>
      </c>
      <c r="F55" s="148">
        <f t="shared" si="7"/>
        <v>6</v>
      </c>
      <c r="G55" s="147" t="str">
        <f t="shared" si="7"/>
        <v/>
      </c>
      <c r="H55" s="148">
        <f t="shared" si="7"/>
        <v>4</v>
      </c>
      <c r="I55" s="147">
        <f t="shared" si="7"/>
        <v>3</v>
      </c>
      <c r="J55" s="148">
        <f t="shared" si="7"/>
        <v>8</v>
      </c>
    </row>
    <row r="56" spans="1:11" x14ac:dyDescent="0.2">
      <c r="A56" s="149" t="s">
        <v>31</v>
      </c>
      <c r="B56" s="150" t="s">
        <v>25</v>
      </c>
      <c r="C56" s="44">
        <f>IF(C55&lt;&gt;"",IF(C14=D14,C46,C42),"")</f>
        <v>3</v>
      </c>
      <c r="D56" s="4">
        <f>IF(D55&lt;&gt;"",IF(OR(D14=C14,D14=C15),C51,IF(OR(D14=C14,D14=C15),C46,D42)),"")</f>
        <v>3.6</v>
      </c>
      <c r="E56" s="44" t="str">
        <f>IF(E55&lt;&gt;"",IF(E14=F14,E46,E42),"")</f>
        <v/>
      </c>
      <c r="F56" s="4">
        <f>IF(F55&lt;&gt;"",IF(OR(F14=E14,F14=E15),E46,F42),"")</f>
        <v>3.6</v>
      </c>
      <c r="G56" s="44" t="str">
        <f>IF(G55&lt;&gt;"",IF(G14=H14,G46,G42),"")</f>
        <v/>
      </c>
      <c r="H56" s="4">
        <f>IF(H55&lt;&gt;"",IF(OR(H14=G14,H14=G15),G51,IF(OR(H14=G14,H14=G15),G46,H42)),"")</f>
        <v>4.3999999999999995</v>
      </c>
      <c r="I56" s="44">
        <f>IF(I55&lt;&gt;"",IF(I14=J14,I46,I42),"")</f>
        <v>3</v>
      </c>
      <c r="J56" s="4">
        <f>IF(H55&lt;&gt;"",IF(OR(H14=G14,H14=G15),G51,IF(OR(H14=G14,H14=G15),I46,J42)),"")</f>
        <v>4.3999999999999995</v>
      </c>
    </row>
    <row r="57" spans="1:11" x14ac:dyDescent="0.2">
      <c r="A57" s="149" t="s">
        <v>54</v>
      </c>
      <c r="B57" s="150" t="s">
        <v>25</v>
      </c>
      <c r="C57" s="44">
        <f>IF(C55&lt;&gt;"",IF(C14=D14,C47,C43),"")</f>
        <v>4</v>
      </c>
      <c r="D57" s="4">
        <f>IF(D55&lt;&gt;"",IF(OR(D14=C14,D14=C15),C52,IF(OR(D14=C14,D14=C15),C47,D43)),"")</f>
        <v>3.4</v>
      </c>
      <c r="E57" s="44" t="str">
        <f>IF(E55&lt;&gt;"",IF(E14=F14,E47,E43),"")</f>
        <v/>
      </c>
      <c r="F57" s="4">
        <f>IF(F55&lt;&gt;"",IF(OR(F14=E14,F14=E15),C52,IF(OR(F14=E14,F14=E15),E47,F43)),"")</f>
        <v>3.4</v>
      </c>
      <c r="G57" s="44" t="str">
        <f>IF(G55&lt;&gt;"",IF(G14=H14,G47,G43),"")</f>
        <v/>
      </c>
      <c r="H57" s="4">
        <f>IF(H55&lt;&gt;"",IF(OR(H14=G14,H14=G15),G52,IF(OR(H14=G14,H14=G15),G47,H43)),"")</f>
        <v>2.2000000000000002</v>
      </c>
      <c r="I57" s="44">
        <f>IF(I55&lt;&gt;"",IF(I14=J14,I47,I43),"")</f>
        <v>2.1</v>
      </c>
      <c r="J57" s="4">
        <f>IF(J55&lt;&gt;"",IF(OR(J14=I14,J14=I15),G52,IF(OR(J14=I14,J14=I15),I47,J43)),"")</f>
        <v>2.2000000000000002</v>
      </c>
      <c r="K57" s="151"/>
    </row>
    <row r="58" spans="1:11" ht="15.75" hidden="1" customHeight="1" x14ac:dyDescent="0.2">
      <c r="A58" s="152" t="s">
        <v>57</v>
      </c>
      <c r="B58" s="120" t="s">
        <v>32</v>
      </c>
      <c r="C58" s="140" t="str">
        <f>IF(C55=D55,C49,C40)</f>
        <v/>
      </c>
      <c r="D58" s="141">
        <f>IF(OR(D55=C55,C55=""),MAX(C40:D40),D40)</f>
        <v>28.571428571428573</v>
      </c>
      <c r="E58" s="140" t="str">
        <f>IF(E55=F55,E49,E40)</f>
        <v/>
      </c>
      <c r="F58" s="141">
        <f>IF(OR(F55=E55,E55=""),MAX(E40:F40),F40)</f>
        <v>0</v>
      </c>
      <c r="G58" s="140" t="str">
        <f>IF(G55=H55,G49,G40)</f>
        <v/>
      </c>
      <c r="H58" s="141">
        <f>IF(OR(H55=G55,G55=""),MAX(G40:H40),H40)</f>
        <v>0</v>
      </c>
      <c r="I58" s="140" t="str">
        <f>IF(I55=J55,I49,I40)</f>
        <v/>
      </c>
      <c r="J58" s="141" t="str">
        <f>IF(OR(J55=I55,I55=""),MAX(I40:J40),J40)</f>
        <v/>
      </c>
    </row>
    <row r="59" spans="1:11" ht="16.5" thickBot="1" x14ac:dyDescent="0.25">
      <c r="A59" s="153" t="s">
        <v>65</v>
      </c>
      <c r="B59" s="154" t="s">
        <v>25</v>
      </c>
      <c r="C59" s="155" t="str">
        <f t="shared" ref="C59:J59" si="8">IF(AND(C14="",B14&lt;&gt;"",C31&lt;&gt;""),MAX(ROUNDUP(C58,0),4),IF(OR(AND(C55&lt;&gt;"",C31&lt;&gt;""),AND(C14&lt;&gt;"",C14=B15,B31&lt;&gt;"")),MAX(ROUNDUP(C58,0),4),""))</f>
        <v/>
      </c>
      <c r="D59" s="156">
        <f t="shared" si="8"/>
        <v>29</v>
      </c>
      <c r="E59" s="155" t="str">
        <f t="shared" si="8"/>
        <v/>
      </c>
      <c r="F59" s="156" t="str">
        <f t="shared" si="8"/>
        <v/>
      </c>
      <c r="G59" s="155" t="str">
        <f t="shared" si="8"/>
        <v/>
      </c>
      <c r="H59" s="156" t="str">
        <f t="shared" si="8"/>
        <v/>
      </c>
      <c r="I59" s="155" t="str">
        <f t="shared" si="8"/>
        <v/>
      </c>
      <c r="J59" s="156" t="str">
        <f t="shared" si="8"/>
        <v/>
      </c>
    </row>
    <row r="61" spans="1:11" x14ac:dyDescent="0.2">
      <c r="A61" s="157" t="s">
        <v>26</v>
      </c>
      <c r="B61" s="157"/>
      <c r="D61" s="157"/>
      <c r="E61" s="157"/>
      <c r="F61" s="157"/>
      <c r="G61" s="157"/>
      <c r="H61" s="157"/>
      <c r="I61" s="157"/>
      <c r="J61" s="157"/>
    </row>
    <row r="62" spans="1:11" x14ac:dyDescent="0.2">
      <c r="A62" s="157"/>
      <c r="B62" s="158" t="s">
        <v>27</v>
      </c>
      <c r="D62" s="157"/>
      <c r="E62" s="157"/>
      <c r="F62" s="157"/>
      <c r="G62" s="157"/>
      <c r="H62" s="157"/>
      <c r="I62" s="157"/>
      <c r="J62" s="157"/>
    </row>
    <row r="63" spans="1:11" x14ac:dyDescent="0.2">
      <c r="A63" s="157"/>
      <c r="B63" s="158" t="s">
        <v>28</v>
      </c>
      <c r="D63" s="157"/>
      <c r="E63" s="157"/>
      <c r="F63" s="157"/>
      <c r="G63" s="157"/>
      <c r="H63" s="157"/>
      <c r="I63" s="157"/>
      <c r="J63" s="157"/>
    </row>
    <row r="64" spans="1:11" x14ac:dyDescent="0.2">
      <c r="A64" s="157"/>
      <c r="B64" s="158" t="s">
        <v>66</v>
      </c>
      <c r="D64" s="158"/>
      <c r="E64" s="157"/>
      <c r="F64" s="157"/>
      <c r="G64" s="157"/>
      <c r="H64" s="157"/>
      <c r="I64" s="157"/>
      <c r="J64" s="157"/>
    </row>
    <row r="65" spans="1:10" x14ac:dyDescent="0.2">
      <c r="A65" s="157"/>
      <c r="B65" s="158" t="s">
        <v>59</v>
      </c>
      <c r="D65" s="158"/>
      <c r="E65" s="157"/>
      <c r="F65" s="157"/>
      <c r="G65" s="157"/>
      <c r="H65" s="157"/>
      <c r="I65" s="157"/>
      <c r="J65" s="157"/>
    </row>
    <row r="66" spans="1:10" x14ac:dyDescent="0.2">
      <c r="A66" s="157"/>
      <c r="B66" s="158" t="s">
        <v>49</v>
      </c>
      <c r="D66" s="157"/>
      <c r="E66" s="157"/>
      <c r="F66" s="157"/>
      <c r="G66" s="157"/>
      <c r="H66" s="157"/>
      <c r="I66" s="157"/>
      <c r="J66" s="157"/>
    </row>
    <row r="67" spans="1:10" x14ac:dyDescent="0.2">
      <c r="A67" s="157"/>
      <c r="B67" s="158" t="s">
        <v>48</v>
      </c>
      <c r="D67" s="157"/>
      <c r="E67" s="157"/>
      <c r="F67" s="157"/>
      <c r="G67" s="157"/>
      <c r="H67" s="157"/>
      <c r="I67" s="157"/>
      <c r="J67" s="157"/>
    </row>
    <row r="68" spans="1:10" x14ac:dyDescent="0.2">
      <c r="B68" s="159"/>
      <c r="C68" s="160"/>
      <c r="D68" s="161"/>
    </row>
    <row r="69" spans="1:10" x14ac:dyDescent="0.2">
      <c r="B69" s="159"/>
      <c r="C69" s="160"/>
      <c r="D69" s="161"/>
    </row>
    <row r="70" spans="1:10" x14ac:dyDescent="0.2">
      <c r="B70" s="159"/>
      <c r="C70" s="160"/>
      <c r="D70" s="161"/>
    </row>
  </sheetData>
  <mergeCells count="74">
    <mergeCell ref="C51:F51"/>
    <mergeCell ref="G51:J51"/>
    <mergeCell ref="C52:F52"/>
    <mergeCell ref="G52:J52"/>
    <mergeCell ref="C53:F53"/>
    <mergeCell ref="G53:J53"/>
    <mergeCell ref="C48:D48"/>
    <mergeCell ref="E48:F48"/>
    <mergeCell ref="G48:H48"/>
    <mergeCell ref="I48:J48"/>
    <mergeCell ref="C49:D49"/>
    <mergeCell ref="E49:F49"/>
    <mergeCell ref="G49:H49"/>
    <mergeCell ref="I49:J49"/>
    <mergeCell ref="C46:D46"/>
    <mergeCell ref="E46:F46"/>
    <mergeCell ref="G46:H46"/>
    <mergeCell ref="I46:J46"/>
    <mergeCell ref="C47:D47"/>
    <mergeCell ref="E47:F47"/>
    <mergeCell ref="G47:H47"/>
    <mergeCell ref="I47:J47"/>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10:D10"/>
    <mergeCell ref="E10:F10"/>
    <mergeCell ref="G10:H10"/>
    <mergeCell ref="I10:J10"/>
    <mergeCell ref="C21:D21"/>
    <mergeCell ref="E21:F21"/>
    <mergeCell ref="G21:H21"/>
    <mergeCell ref="I21:J21"/>
    <mergeCell ref="B7:F7"/>
    <mergeCell ref="G7:H7"/>
    <mergeCell ref="I7:J7"/>
    <mergeCell ref="B8:F8"/>
    <mergeCell ref="G8:H8"/>
    <mergeCell ref="I8:J8"/>
    <mergeCell ref="B5:F5"/>
    <mergeCell ref="G5:H5"/>
    <mergeCell ref="I5:J5"/>
    <mergeCell ref="B6:F6"/>
    <mergeCell ref="G6:H6"/>
    <mergeCell ref="I6:J6"/>
    <mergeCell ref="B4:F4"/>
    <mergeCell ref="G4:H4"/>
    <mergeCell ref="I4:J4"/>
    <mergeCell ref="A1:J1"/>
    <mergeCell ref="A2:J2"/>
    <mergeCell ref="B3:F3"/>
    <mergeCell ref="G3:H3"/>
    <mergeCell ref="I3:J3"/>
  </mergeCells>
  <printOptions horizontalCentered="1" verticalCentered="1"/>
  <pageMargins left="0.5" right="0.5" top="0.25" bottom="0.5" header="0.5" footer="0.25"/>
  <pageSetup scale="91" orientation="portrait" r:id="rId1"/>
  <headerFooter alignWithMargins="0">
    <oddFooter>&amp;R&amp;"Arial Narrow,Regular"Printed &amp;D at &amp;T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CALCS</vt:lpstr>
      <vt:lpstr>PRINT - Standard Intersection</vt:lpstr>
      <vt:lpstr>CALCS - Standard Intersection</vt:lpstr>
      <vt:lpstr>ORIG - Standard Intersection</vt:lpstr>
      <vt:lpstr>CALCS!Print_Area</vt:lpstr>
      <vt:lpstr>'CALCS - Standard Intersection'!Print_Area</vt:lpstr>
      <vt:lpstr>'ORIG - Standard Intersection'!Print_Area</vt:lpstr>
      <vt:lpstr>'PRINT - Standard Intersection'!Print_Area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Traffic Engineering</dc:creator>
  <cp:lastModifiedBy>Edmonds, Melissa E</cp:lastModifiedBy>
  <cp:lastPrinted>2015-01-13T21:24:43Z</cp:lastPrinted>
  <dcterms:created xsi:type="dcterms:W3CDTF">2004-08-11T16:24:16Z</dcterms:created>
  <dcterms:modified xsi:type="dcterms:W3CDTF">2022-11-14T20:05:25Z</dcterms:modified>
</cp:coreProperties>
</file>