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TE-Signals\Traffic Signal Design Guidelines\"/>
    </mc:Choice>
  </mc:AlternateContent>
  <bookViews>
    <workbookView xWindow="8130" yWindow="270" windowWidth="15480" windowHeight="11580" activeTab="1"/>
  </bookViews>
  <sheets>
    <sheet name="CALCS" sheetId="9" r:id="rId1"/>
    <sheet name="PRINT - Standard Intersection" sheetId="6" r:id="rId2"/>
    <sheet name="CALCS - Standard Intersection" sheetId="5" state="hidden" r:id="rId3"/>
    <sheet name="ORIG - Standard Intersection" sheetId="8" state="hidden" r:id="rId4"/>
  </sheets>
  <definedNames>
    <definedName name="_xlnm.Print_Area" localSheetId="0">CALCS!$B$2:$K$72</definedName>
    <definedName name="_xlnm.Print_Area" localSheetId="2">'CALCS - Standard Intersection'!$A$1:$J$59</definedName>
    <definedName name="_xlnm.Print_Area" localSheetId="3">'ORIG - Standard Intersection'!$A$1:$J$59</definedName>
    <definedName name="_xlnm.Print_Area" localSheetId="1">'PRINT - Standard Intersection'!$B$2:$K$47</definedName>
  </definedNames>
  <calcPr calcId="162913"/>
</workbook>
</file>

<file path=xl/calcChain.xml><?xml version="1.0" encoding="utf-8"?>
<calcChain xmlns="http://schemas.openxmlformats.org/spreadsheetml/2006/main">
  <c r="F15" i="9" l="1"/>
  <c r="G15" i="9"/>
  <c r="F16" i="9"/>
  <c r="G19" i="9"/>
  <c r="F30" i="9"/>
  <c r="E19" i="9" l="1"/>
  <c r="E30" i="9"/>
  <c r="D30" i="9"/>
  <c r="E15" i="9"/>
  <c r="D16" i="9"/>
  <c r="D17" i="9"/>
  <c r="D15" i="9"/>
  <c r="K20" i="6" l="1"/>
  <c r="J20" i="6"/>
  <c r="I20" i="6"/>
  <c r="H20" i="6"/>
  <c r="G20" i="6"/>
  <c r="F20" i="6"/>
  <c r="E20" i="6"/>
  <c r="D20" i="6"/>
  <c r="J22" i="6" l="1"/>
  <c r="H22" i="6"/>
  <c r="F22" i="6"/>
  <c r="D22" i="6"/>
  <c r="B3" i="6" l="1"/>
  <c r="K19" i="9"/>
  <c r="I19" i="9"/>
  <c r="K32" i="9" l="1"/>
  <c r="I32" i="9"/>
  <c r="G32" i="9"/>
  <c r="E32" i="9"/>
  <c r="K30" i="9"/>
  <c r="J30" i="9"/>
  <c r="I30" i="9"/>
  <c r="H30" i="9"/>
  <c r="G30" i="9"/>
  <c r="J17" i="9"/>
  <c r="H17" i="9"/>
  <c r="F17" i="9"/>
  <c r="J16" i="9"/>
  <c r="H16" i="9"/>
  <c r="K15" i="9"/>
  <c r="J15" i="9"/>
  <c r="I15" i="9"/>
  <c r="H15" i="9"/>
  <c r="F27" i="9" l="1"/>
  <c r="H27" i="9"/>
  <c r="J27" i="9"/>
  <c r="D27" i="9"/>
  <c r="F32" i="9"/>
  <c r="H32" i="9"/>
  <c r="J32" i="9"/>
  <c r="F19" i="9"/>
  <c r="H19" i="9"/>
  <c r="J19" i="9"/>
  <c r="D19" i="9"/>
  <c r="J5" i="9"/>
  <c r="J6" i="9"/>
  <c r="J7" i="9"/>
  <c r="J8" i="9"/>
  <c r="C5" i="9"/>
  <c r="C6" i="9"/>
  <c r="C7" i="9"/>
  <c r="C8" i="9"/>
  <c r="C9" i="9"/>
  <c r="B2" i="6" l="1"/>
  <c r="D33" i="6"/>
  <c r="E33" i="6"/>
  <c r="F33" i="6"/>
  <c r="G33" i="6"/>
  <c r="H33" i="6"/>
  <c r="I33" i="6"/>
  <c r="J33" i="6"/>
  <c r="K33" i="6"/>
  <c r="D34" i="6"/>
  <c r="E34" i="6"/>
  <c r="F34" i="6"/>
  <c r="G34" i="6"/>
  <c r="H34" i="6"/>
  <c r="I34" i="6"/>
  <c r="J34" i="6"/>
  <c r="K34" i="6"/>
  <c r="E32" i="6"/>
  <c r="F32" i="6"/>
  <c r="G32" i="6"/>
  <c r="H32" i="6"/>
  <c r="I32" i="6"/>
  <c r="J32" i="6"/>
  <c r="K32" i="6"/>
  <c r="D32" i="6"/>
  <c r="D32" i="9"/>
  <c r="F24" i="9"/>
  <c r="H24" i="9"/>
  <c r="J24" i="9"/>
  <c r="F25" i="9"/>
  <c r="H25" i="9"/>
  <c r="J25" i="9"/>
  <c r="F26" i="9"/>
  <c r="H26" i="9"/>
  <c r="J26" i="9"/>
  <c r="D25" i="9"/>
  <c r="D26" i="9"/>
  <c r="D24" i="9"/>
  <c r="J4" i="9"/>
  <c r="C4" i="9"/>
  <c r="D11" i="6"/>
  <c r="D11" i="9" s="1"/>
  <c r="F11" i="6"/>
  <c r="F11" i="9" s="1"/>
  <c r="K60" i="9" l="1"/>
  <c r="K36" i="6" s="1"/>
  <c r="J60" i="9"/>
  <c r="J36" i="6" s="1"/>
  <c r="I60" i="9"/>
  <c r="I36" i="6" s="1"/>
  <c r="H60" i="9"/>
  <c r="G60" i="9"/>
  <c r="G36" i="6" s="1"/>
  <c r="F60" i="9"/>
  <c r="E60" i="9"/>
  <c r="E36" i="6" s="1"/>
  <c r="D60" i="9"/>
  <c r="K42" i="9"/>
  <c r="J42" i="9"/>
  <c r="I42" i="9"/>
  <c r="H42" i="9"/>
  <c r="G42" i="9"/>
  <c r="F42" i="9"/>
  <c r="E42" i="9"/>
  <c r="D42" i="9"/>
  <c r="J28" i="9"/>
  <c r="H28" i="9"/>
  <c r="F28" i="9"/>
  <c r="D28" i="9"/>
  <c r="J23" i="9"/>
  <c r="H23" i="9"/>
  <c r="F23" i="9"/>
  <c r="D23" i="9"/>
  <c r="K20" i="9"/>
  <c r="J20" i="9"/>
  <c r="I20" i="9"/>
  <c r="H20" i="9"/>
  <c r="G20" i="9"/>
  <c r="F20" i="9"/>
  <c r="E20" i="9"/>
  <c r="D20" i="9"/>
  <c r="H36" i="6" l="1"/>
  <c r="F36" i="6"/>
  <c r="F64" i="9"/>
  <c r="D64" i="9"/>
  <c r="D36" i="6"/>
  <c r="D39" i="9"/>
  <c r="D41" i="9" s="1"/>
  <c r="F39" i="9"/>
  <c r="G39" i="9"/>
  <c r="H39" i="9"/>
  <c r="D22" i="9"/>
  <c r="I39" i="9"/>
  <c r="I41" i="9" s="1"/>
  <c r="F22" i="9"/>
  <c r="J39" i="9"/>
  <c r="H22" i="9"/>
  <c r="K39" i="9"/>
  <c r="J22" i="9"/>
  <c r="K63" i="9"/>
  <c r="K64" i="9" s="1"/>
  <c r="K39" i="6" s="1"/>
  <c r="G63" i="9"/>
  <c r="G64" i="9" s="1"/>
  <c r="G39" i="6" s="1"/>
  <c r="E63" i="9"/>
  <c r="E64" i="9" s="1"/>
  <c r="E39" i="6" s="1"/>
  <c r="E39" i="9"/>
  <c r="I63" i="9"/>
  <c r="I64" i="9" s="1"/>
  <c r="I39" i="6" s="1"/>
  <c r="G29" i="5"/>
  <c r="H41" i="9" l="1"/>
  <c r="E41" i="9"/>
  <c r="J41" i="9"/>
  <c r="K41" i="9"/>
  <c r="G41" i="9"/>
  <c r="F41" i="9"/>
  <c r="E38" i="9"/>
  <c r="E44" i="9" s="1"/>
  <c r="F38" i="9"/>
  <c r="F44" i="9" s="1"/>
  <c r="G38" i="9"/>
  <c r="G44" i="9" s="1"/>
  <c r="H38" i="9"/>
  <c r="H44" i="9" s="1"/>
  <c r="H61" i="9" s="1"/>
  <c r="H37" i="6" s="1"/>
  <c r="D38" i="9"/>
  <c r="K38" i="9"/>
  <c r="K44" i="9" s="1"/>
  <c r="I38" i="9"/>
  <c r="I44" i="9" s="1"/>
  <c r="J38" i="9"/>
  <c r="J44" i="9" s="1"/>
  <c r="E26" i="5"/>
  <c r="E27" i="5" s="1"/>
  <c r="G26" i="5"/>
  <c r="G27" i="5" s="1"/>
  <c r="I26" i="5"/>
  <c r="I27" i="5" s="1"/>
  <c r="C26" i="5"/>
  <c r="C27" i="5" s="1"/>
  <c r="C25" i="5"/>
  <c r="E25" i="5"/>
  <c r="G25" i="5"/>
  <c r="I25" i="5"/>
  <c r="C24" i="5"/>
  <c r="E24" i="5"/>
  <c r="G24" i="5"/>
  <c r="I24" i="5"/>
  <c r="E23" i="5"/>
  <c r="G23" i="5"/>
  <c r="I23" i="5"/>
  <c r="C23" i="5"/>
  <c r="C34" i="5"/>
  <c r="D34" i="5"/>
  <c r="E34" i="5"/>
  <c r="F34" i="5"/>
  <c r="G34" i="5"/>
  <c r="H34" i="5"/>
  <c r="I34" i="5"/>
  <c r="J34" i="5"/>
  <c r="C35" i="5"/>
  <c r="D35" i="5"/>
  <c r="E35" i="5"/>
  <c r="F35" i="5"/>
  <c r="G35" i="5"/>
  <c r="H35" i="5"/>
  <c r="I35" i="5"/>
  <c r="J35" i="5"/>
  <c r="D33" i="5"/>
  <c r="E33" i="5"/>
  <c r="F33" i="5"/>
  <c r="G33" i="5"/>
  <c r="H33" i="5"/>
  <c r="I33" i="5"/>
  <c r="J33" i="5"/>
  <c r="C33" i="5"/>
  <c r="D31" i="5"/>
  <c r="E31" i="5"/>
  <c r="F31" i="5"/>
  <c r="G31" i="5"/>
  <c r="H31" i="5"/>
  <c r="I31" i="5"/>
  <c r="J31" i="5"/>
  <c r="C31" i="5"/>
  <c r="D29" i="5"/>
  <c r="E29" i="5"/>
  <c r="F29" i="5"/>
  <c r="H29" i="5"/>
  <c r="I29" i="5"/>
  <c r="J29" i="5"/>
  <c r="C29" i="5"/>
  <c r="J55" i="8"/>
  <c r="J59" i="8" s="1"/>
  <c r="I55" i="8"/>
  <c r="I59" i="8" s="1"/>
  <c r="H55" i="8"/>
  <c r="H59" i="8" s="1"/>
  <c r="G55" i="8"/>
  <c r="G59" i="8" s="1"/>
  <c r="F55" i="8"/>
  <c r="F59" i="8" s="1"/>
  <c r="E55" i="8"/>
  <c r="E59" i="8" s="1"/>
  <c r="D55" i="8"/>
  <c r="C55" i="8"/>
  <c r="J40" i="8"/>
  <c r="I40" i="8"/>
  <c r="H40" i="8"/>
  <c r="G40" i="8"/>
  <c r="F40" i="8"/>
  <c r="E40" i="8"/>
  <c r="D40" i="8"/>
  <c r="C40" i="8"/>
  <c r="J38" i="8"/>
  <c r="I27" i="8"/>
  <c r="G27" i="8"/>
  <c r="G21" i="8" s="1"/>
  <c r="E27" i="8"/>
  <c r="C27" i="8"/>
  <c r="I22" i="8"/>
  <c r="G22" i="8"/>
  <c r="E22" i="8"/>
  <c r="E21" i="8" s="1"/>
  <c r="C22" i="8"/>
  <c r="C21" i="8" s="1"/>
  <c r="J19" i="8"/>
  <c r="I19" i="8"/>
  <c r="I38" i="8" s="1"/>
  <c r="I39" i="8" s="1"/>
  <c r="H19" i="8"/>
  <c r="H38" i="8" s="1"/>
  <c r="G19" i="8"/>
  <c r="G38" i="8" s="1"/>
  <c r="F19" i="8"/>
  <c r="F38" i="8" s="1"/>
  <c r="E19" i="8"/>
  <c r="E38" i="8" s="1"/>
  <c r="D19" i="8"/>
  <c r="D38" i="8" s="1"/>
  <c r="C19" i="8"/>
  <c r="C37" i="8" s="1"/>
  <c r="G10" i="8"/>
  <c r="C10" i="8"/>
  <c r="B8" i="8"/>
  <c r="I10" i="8" s="1"/>
  <c r="B6" i="8"/>
  <c r="E10" i="8" s="1"/>
  <c r="D18" i="5"/>
  <c r="D19" i="5" s="1"/>
  <c r="E18" i="5"/>
  <c r="E19" i="5" s="1"/>
  <c r="F18" i="5"/>
  <c r="F19" i="5" s="1"/>
  <c r="G18" i="5"/>
  <c r="G19" i="5" s="1"/>
  <c r="H18" i="5"/>
  <c r="H19" i="5" s="1"/>
  <c r="I18" i="5"/>
  <c r="I19" i="5" s="1"/>
  <c r="J18" i="5"/>
  <c r="J19" i="5" s="1"/>
  <c r="C18" i="5"/>
  <c r="C19" i="5" s="1"/>
  <c r="I15" i="5"/>
  <c r="G15" i="5"/>
  <c r="E15" i="5"/>
  <c r="E16" i="5"/>
  <c r="C15" i="5"/>
  <c r="C16" i="5"/>
  <c r="E14" i="5"/>
  <c r="F14" i="5"/>
  <c r="F55" i="5" s="1"/>
  <c r="G14" i="5"/>
  <c r="G55" i="5" s="1"/>
  <c r="H14" i="5"/>
  <c r="I14" i="5"/>
  <c r="J14" i="5"/>
  <c r="J55" i="5" s="1"/>
  <c r="D14" i="5"/>
  <c r="D55" i="5" s="1"/>
  <c r="C14" i="5"/>
  <c r="H11" i="6"/>
  <c r="H11" i="9" s="1"/>
  <c r="J11" i="6"/>
  <c r="J11" i="9" s="1"/>
  <c r="G56" i="8" l="1"/>
  <c r="I56" i="8"/>
  <c r="C58" i="8"/>
  <c r="C59" i="8"/>
  <c r="G57" i="8"/>
  <c r="C56" i="8"/>
  <c r="C38" i="8"/>
  <c r="I21" i="8"/>
  <c r="E56" i="8"/>
  <c r="E57" i="8"/>
  <c r="E40" i="9"/>
  <c r="E45" i="9" s="1"/>
  <c r="E47" i="9" s="1"/>
  <c r="H51" i="9"/>
  <c r="F51" i="9"/>
  <c r="H40" i="9"/>
  <c r="H45" i="9" s="1"/>
  <c r="F40" i="9"/>
  <c r="F45" i="9" s="1"/>
  <c r="F47" i="9" s="1"/>
  <c r="G40" i="9"/>
  <c r="G45" i="9" s="1"/>
  <c r="I40" i="9"/>
  <c r="I45" i="9" s="1"/>
  <c r="I47" i="9" s="1"/>
  <c r="K40" i="9"/>
  <c r="K45" i="9" s="1"/>
  <c r="K47" i="9" s="1"/>
  <c r="D44" i="9"/>
  <c r="D51" i="9" s="1"/>
  <c r="D52" i="9" s="1"/>
  <c r="D40" i="9"/>
  <c r="D45" i="9" s="1"/>
  <c r="D47" i="9" s="1"/>
  <c r="J51" i="9"/>
  <c r="J52" i="9" s="1"/>
  <c r="J40" i="9"/>
  <c r="J45" i="9" s="1"/>
  <c r="J47" i="9" s="1"/>
  <c r="G40" i="5"/>
  <c r="F40" i="5"/>
  <c r="C40" i="5"/>
  <c r="H38" i="5"/>
  <c r="H39" i="5" s="1"/>
  <c r="H43" i="5" s="1"/>
  <c r="I55" i="5"/>
  <c r="E55" i="5"/>
  <c r="H55" i="5"/>
  <c r="C22" i="5"/>
  <c r="C21" i="5" s="1"/>
  <c r="D37" i="5" s="1"/>
  <c r="D42" i="5" s="1"/>
  <c r="D40" i="5"/>
  <c r="E22" i="5"/>
  <c r="E21" i="5" s="1"/>
  <c r="D38" i="5"/>
  <c r="D39" i="5" s="1"/>
  <c r="D43" i="5" s="1"/>
  <c r="E40" i="5"/>
  <c r="G22" i="5"/>
  <c r="G21" i="5" s="1"/>
  <c r="H37" i="5" s="1"/>
  <c r="H42" i="5" s="1"/>
  <c r="I22" i="5"/>
  <c r="I21" i="5" s="1"/>
  <c r="J37" i="5" s="1"/>
  <c r="J42" i="5" s="1"/>
  <c r="J40" i="5"/>
  <c r="I40" i="5"/>
  <c r="H40" i="5"/>
  <c r="J37" i="8"/>
  <c r="J42" i="8" s="1"/>
  <c r="I37" i="8"/>
  <c r="I42" i="8" s="1"/>
  <c r="I46" i="8" s="1"/>
  <c r="D37" i="8"/>
  <c r="D42" i="8" s="1"/>
  <c r="C42" i="8"/>
  <c r="H39" i="8"/>
  <c r="H43" i="8" s="1"/>
  <c r="H44" i="8" s="1"/>
  <c r="C43" i="8"/>
  <c r="C57" i="8" s="1"/>
  <c r="E39" i="8"/>
  <c r="E43" i="8" s="1"/>
  <c r="F39" i="8"/>
  <c r="F43" i="8" s="1"/>
  <c r="G39" i="8"/>
  <c r="G43" i="8" s="1"/>
  <c r="G44" i="8" s="1"/>
  <c r="D58" i="8"/>
  <c r="D59" i="8" s="1"/>
  <c r="I43" i="8"/>
  <c r="I57" i="8" s="1"/>
  <c r="J39" i="8"/>
  <c r="J43" i="8" s="1"/>
  <c r="J44" i="8" s="1"/>
  <c r="E58" i="8"/>
  <c r="D39" i="8"/>
  <c r="D43" i="8" s="1"/>
  <c r="F58" i="8"/>
  <c r="E37" i="8"/>
  <c r="E42" i="8" s="1"/>
  <c r="E46" i="8" s="1"/>
  <c r="F56" i="8" s="1"/>
  <c r="G58" i="8"/>
  <c r="F37" i="8"/>
  <c r="F42" i="8" s="1"/>
  <c r="C39" i="8"/>
  <c r="H58" i="8"/>
  <c r="G37" i="8"/>
  <c r="G42" i="8" s="1"/>
  <c r="G46" i="8" s="1"/>
  <c r="I58" i="8"/>
  <c r="H37" i="8"/>
  <c r="H42" i="8" s="1"/>
  <c r="J58" i="8"/>
  <c r="C38" i="5"/>
  <c r="C39" i="5" s="1"/>
  <c r="C43" i="5" s="1"/>
  <c r="C55" i="5"/>
  <c r="I38" i="5"/>
  <c r="I39" i="5" s="1"/>
  <c r="I43" i="5" s="1"/>
  <c r="J38" i="5"/>
  <c r="J39" i="5" s="1"/>
  <c r="J43" i="5" s="1"/>
  <c r="G38" i="5"/>
  <c r="G39" i="5" s="1"/>
  <c r="G43" i="5" s="1"/>
  <c r="G57" i="5" s="1"/>
  <c r="F38" i="5"/>
  <c r="E38" i="5"/>
  <c r="H52" i="9" l="1"/>
  <c r="F61" i="9"/>
  <c r="F37" i="6" s="1"/>
  <c r="G46" i="9"/>
  <c r="G48" i="9" s="1"/>
  <c r="G47" i="9"/>
  <c r="F52" i="9" s="1"/>
  <c r="H46" i="9"/>
  <c r="H48" i="9" s="1"/>
  <c r="H47" i="9"/>
  <c r="H56" i="9"/>
  <c r="H54" i="9"/>
  <c r="H63" i="9" s="1"/>
  <c r="H64" i="9" s="1"/>
  <c r="H39" i="6" s="1"/>
  <c r="H53" i="9"/>
  <c r="F54" i="9"/>
  <c r="F63" i="9" s="1"/>
  <c r="F44" i="8"/>
  <c r="D44" i="8"/>
  <c r="C48" i="8" s="1"/>
  <c r="C46" i="8"/>
  <c r="F39" i="6"/>
  <c r="H62" i="9"/>
  <c r="H38" i="6" s="1"/>
  <c r="H49" i="9"/>
  <c r="K46" i="9"/>
  <c r="K48" i="9" s="1"/>
  <c r="K49" i="9" s="1"/>
  <c r="J46" i="9"/>
  <c r="J48" i="9" s="1"/>
  <c r="I46" i="9"/>
  <c r="I48" i="9" s="1"/>
  <c r="F46" i="9"/>
  <c r="F48" i="9" s="1"/>
  <c r="E46" i="9"/>
  <c r="E48" i="9" s="1"/>
  <c r="E49" i="9" s="1"/>
  <c r="D61" i="9"/>
  <c r="D37" i="6" s="1"/>
  <c r="D46" i="9"/>
  <c r="J61" i="9"/>
  <c r="J37" i="6" s="1"/>
  <c r="H58" i="5"/>
  <c r="H59" i="5" s="1"/>
  <c r="J54" i="9"/>
  <c r="J63" i="9" s="1"/>
  <c r="J64" i="9" s="1"/>
  <c r="J39" i="6" s="1"/>
  <c r="D58" i="5"/>
  <c r="D59" i="5" s="1"/>
  <c r="I57" i="5"/>
  <c r="J58" i="5"/>
  <c r="E37" i="5"/>
  <c r="E42" i="5" s="1"/>
  <c r="F37" i="5"/>
  <c r="F42" i="5" s="1"/>
  <c r="G37" i="5"/>
  <c r="G42" i="5" s="1"/>
  <c r="I37" i="5"/>
  <c r="I42" i="5" s="1"/>
  <c r="I46" i="5" s="1"/>
  <c r="I49" i="5" s="1"/>
  <c r="I58" i="5" s="1"/>
  <c r="I59" i="5" s="1"/>
  <c r="F58" i="5"/>
  <c r="J44" i="5"/>
  <c r="C44" i="8"/>
  <c r="E49" i="8"/>
  <c r="E48" i="8"/>
  <c r="E47" i="8" s="1"/>
  <c r="C49" i="8"/>
  <c r="C51" i="8"/>
  <c r="D56" i="8" s="1"/>
  <c r="E44" i="8"/>
  <c r="G48" i="8"/>
  <c r="G53" i="8" s="1"/>
  <c r="G51" i="8"/>
  <c r="G49" i="8"/>
  <c r="I49" i="8"/>
  <c r="I44" i="8"/>
  <c r="I48" i="8" s="1"/>
  <c r="I47" i="8" s="1"/>
  <c r="C37" i="5"/>
  <c r="C42" i="5" s="1"/>
  <c r="C44" i="5" s="1"/>
  <c r="H44" i="5"/>
  <c r="D44" i="5"/>
  <c r="F39" i="5"/>
  <c r="F43" i="5" s="1"/>
  <c r="E39" i="5"/>
  <c r="E43" i="5" s="1"/>
  <c r="G49" i="9" l="1"/>
  <c r="D56" i="9"/>
  <c r="E61" i="9" s="1"/>
  <c r="F53" i="9"/>
  <c r="C53" i="8"/>
  <c r="C52" i="8" s="1"/>
  <c r="C47" i="8"/>
  <c r="H56" i="8"/>
  <c r="J56" i="8"/>
  <c r="G47" i="8"/>
  <c r="F49" i="9"/>
  <c r="F62" i="9"/>
  <c r="F38" i="6" s="1"/>
  <c r="I61" i="9"/>
  <c r="I37" i="6" s="1"/>
  <c r="K61" i="9"/>
  <c r="K37" i="6" s="1"/>
  <c r="D54" i="9"/>
  <c r="I49" i="9"/>
  <c r="J53" i="9"/>
  <c r="D48" i="9"/>
  <c r="G44" i="5"/>
  <c r="G56" i="5"/>
  <c r="J59" i="5"/>
  <c r="F59" i="5"/>
  <c r="E46" i="5"/>
  <c r="E49" i="5" s="1"/>
  <c r="E58" i="5" s="1"/>
  <c r="E59" i="5" s="1"/>
  <c r="G46" i="5"/>
  <c r="E44" i="5"/>
  <c r="I44" i="5"/>
  <c r="I48" i="5" s="1"/>
  <c r="I47" i="5" s="1"/>
  <c r="F44" i="5"/>
  <c r="I56" i="5"/>
  <c r="C46" i="5"/>
  <c r="C49" i="5" s="1"/>
  <c r="C58" i="5" s="1"/>
  <c r="C59" i="5" s="1"/>
  <c r="G52" i="8"/>
  <c r="E56" i="5" l="1"/>
  <c r="D53" i="9"/>
  <c r="D57" i="9"/>
  <c r="D58" i="9" s="1"/>
  <c r="G61" i="9"/>
  <c r="G37" i="6" s="1"/>
  <c r="D57" i="8"/>
  <c r="F57" i="8"/>
  <c r="H57" i="8"/>
  <c r="J57" i="8"/>
  <c r="D39" i="6"/>
  <c r="D63" i="9"/>
  <c r="J62" i="9"/>
  <c r="J38" i="6" s="1"/>
  <c r="J49" i="9"/>
  <c r="D62" i="9"/>
  <c r="D49" i="9"/>
  <c r="G48" i="5"/>
  <c r="G53" i="5" s="1"/>
  <c r="C56" i="5"/>
  <c r="G49" i="5"/>
  <c r="G58" i="5" s="1"/>
  <c r="G51" i="5"/>
  <c r="H56" i="5" s="1"/>
  <c r="F56" i="5"/>
  <c r="E48" i="5"/>
  <c r="E47" i="5" s="1"/>
  <c r="E57" i="5" s="1"/>
  <c r="C51" i="5"/>
  <c r="D56" i="5" s="1"/>
  <c r="C48" i="5"/>
  <c r="C53" i="5" s="1"/>
  <c r="E62" i="9" l="1"/>
  <c r="H58" i="9"/>
  <c r="H57" i="9" s="1"/>
  <c r="K62" i="9" s="1"/>
  <c r="K38" i="6" s="1"/>
  <c r="G62" i="9"/>
  <c r="G38" i="6" s="1"/>
  <c r="E37" i="6"/>
  <c r="G47" i="5"/>
  <c r="G59" i="5"/>
  <c r="G52" i="5"/>
  <c r="H57" i="5" s="1"/>
  <c r="J56" i="5"/>
  <c r="C47" i="5"/>
  <c r="C57" i="5" s="1"/>
  <c r="C52" i="5"/>
  <c r="F57" i="5" s="1"/>
  <c r="I62" i="9" l="1"/>
  <c r="I38" i="6" s="1"/>
  <c r="J57" i="5"/>
  <c r="D57" i="5"/>
  <c r="D38" i="6" l="1"/>
  <c r="E38" i="6" l="1"/>
</calcChain>
</file>

<file path=xl/comments1.xml><?xml version="1.0" encoding="utf-8"?>
<comments xmlns="http://schemas.openxmlformats.org/spreadsheetml/2006/main">
  <authors>
    <author>SCDOT</author>
  </authors>
  <commentList>
    <comment ref="B15" authorId="0" shapeId="0">
      <text>
        <r>
          <rPr>
            <sz val="9"/>
            <color indexed="81"/>
            <rFont val="Tahoma"/>
            <family val="2"/>
          </rPr>
          <t>NEMA Phase #
Enter the NEMA phase number for existing movements.
For permissive only phasing, enter the thru phase number as permitted in the left turn column and as protected in the thru column.
For protected-permissive phasing, enter the left turn phase number as protected in the left turn column, 
then enter the thru phase number as permitted in the left turn column and as protected in the thru column.
For fully protected left turn phasing, enter the left turn phase number as protected in the left turn column
and enter the thru phase number as protected in the thru column.
For split phasing, enter the left+thru phase number as protected in both the left turn column and the thru column.
For tee-intersections, enter the stem phase number as protected in the left turn column.</t>
        </r>
      </text>
    </comment>
    <comment ref="C15" authorId="0" shapeId="0">
      <text>
        <r>
          <rPr>
            <sz val="9"/>
            <color indexed="81"/>
            <rFont val="Tahoma"/>
            <family val="2"/>
          </rPr>
          <t>NEMA Phase #
Enter the NEMA phase number for existing movements.
For permissive only phasing, enter the thru phase number as permitted in the left turn column and as protected in the thru column.
For protected-permissive phasing, enter the left turn phase number as protected in the left turn column, 
then enter the thru phase number as permitted in the left turn column and as protected in the thru column.
For fully protected left turn phasing, enter the left turn phase number as protected in the left turn column
and enter the thru phase number as protected in the thru column.
For split phasing, enter the left+thru phase number as protected in both the left turn column and the thru column.
For tee-intersections, enter the stem phase number as protected in the left turn column.</t>
        </r>
      </text>
    </comment>
    <comment ref="C16" authorId="0" shapeId="0">
      <text>
        <r>
          <rPr>
            <sz val="9"/>
            <color indexed="81"/>
            <rFont val="Tahoma"/>
            <family val="2"/>
          </rPr>
          <t>NEMA Phase #
Enter the NEMA phase number for existing movements.
For permissive only phasing, enter the thru phase number as permitted in the left turn column and as protected in the thru column.
For protected-permissive phasing, enter the left turn phase number as protected in the left turn column, 
then enter the thru phase number as permitted in the left turn column and as protected in the thru column.
For fully protected left turn phasing, enter the left turn phase number as protected in the left turn column
and enter the thru phase number as protected in the thru column.
For split phasing, enter the left+thru phase number as protected in both the left turn column and the thru column.
For tee-intersections, enter the stem phase number as protected in the left turn column.</t>
        </r>
      </text>
    </comment>
    <comment ref="B19" authorId="0" shapeId="0">
      <text>
        <r>
          <rPr>
            <sz val="9"/>
            <color indexed="81"/>
            <rFont val="Tahoma"/>
            <family val="2"/>
          </rPr>
          <t>Speed:
Enter the speed in MPH and the sheet will convert to FPS for you. 
Do not enter speeds for non-existant movements.
FPS = 1.4667 x MPH</t>
        </r>
      </text>
    </comment>
    <comment ref="C19" authorId="0" shapeId="0">
      <text>
        <r>
          <rPr>
            <sz val="9"/>
            <color indexed="81"/>
            <rFont val="Tahoma"/>
            <family val="2"/>
          </rPr>
          <t>Speed:
Enter the speed in MPH and the sheet will convert to FPS for you. 
Do not enter speeds for non-existant movements.
FPS = 1.4667 x MPH</t>
        </r>
      </text>
    </comment>
    <comment ref="C20" authorId="0" shapeId="0">
      <text>
        <r>
          <rPr>
            <sz val="9"/>
            <color indexed="81"/>
            <rFont val="Tahoma"/>
            <family val="2"/>
          </rPr>
          <t>Speed:
Enter the speed in MPH and the sheet will convert to FPS for you. 
Do not enter speeds for non-existant movements.
FPS = 1.4667 x MPH</t>
        </r>
      </text>
    </comment>
    <comment ref="B22"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C22"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C23"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C24"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C25"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C26"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C27"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C28"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30" authorId="0" shapeId="0">
      <text>
        <r>
          <rPr>
            <sz val="9"/>
            <color indexed="81"/>
            <rFont val="Tahoma"/>
            <family val="2"/>
          </rPr>
          <t xml:space="preserve">Clear Distance
The clear distance should be calculated based on the current Traffic Signal Design Guidelines.  </t>
        </r>
      </text>
    </comment>
    <comment ref="C30" authorId="0" shapeId="0">
      <text>
        <r>
          <rPr>
            <sz val="9"/>
            <color indexed="81"/>
            <rFont val="Tahoma"/>
            <family val="2"/>
          </rPr>
          <t>Clear Distance
The clear distance should be calculated based on the current Signals and Geometrics Section Design Manual.
If you know the clear distance in feet, enter it directly on that row.   
If you know the clear distance in meters, enter it on that row and the spreadsheet wil convert to feet for you.  
Do not enter widths for non-existant movements.
Feet = Meters x 3.2808</t>
        </r>
      </text>
    </comment>
    <comment ref="B32" authorId="0" shapeId="0">
      <text>
        <r>
          <rPr>
            <sz val="9"/>
            <color indexed="81"/>
            <rFont val="Tahoma"/>
            <family val="2"/>
          </rPr>
          <t>Ped Cross Dist
The clear distance should be calculated based on the current Traffic Signal Design Guidelines</t>
        </r>
      </text>
    </comment>
    <comment ref="C32" authorId="0" shapeId="0">
      <text>
        <r>
          <rPr>
            <sz val="9"/>
            <color indexed="81"/>
            <rFont val="Tahoma"/>
            <family val="2"/>
          </rPr>
          <t>Ped Cross Dist
If you know the pedestrian crossing distance in feet, enter it directly on that row.   
If you know it in meters, enter it on that row and the spreadsheet wil convert to feet for you.  
Do not enter widths unless there is a pedestrian phase.
Feet = Meters x 3.2808</t>
        </r>
      </text>
    </comment>
    <comment ref="B34"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C34"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C35"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C36"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B38"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C38"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C39"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C41"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C42"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B44"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C44"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C45"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C47"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C48"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C49"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B51"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C51"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C52"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C53"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C54"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B56" authorId="0" shapeId="0">
      <text>
        <r>
          <rPr>
            <sz val="9"/>
            <color indexed="81"/>
            <rFont val="Tahoma"/>
            <family val="2"/>
          </rPr>
          <t>FYA Calc
These are the combined results for setting clearance times for through phases with FYA displays equal to one another (2=6 and/or 4=8)
If there are no FYA phases, the results should show "None".
Shared movement clearances are calculated as follows:
Use the longest Yellow
Use enough All Red to equal the longest Total Clear</t>
        </r>
      </text>
    </comment>
    <comment ref="C56" authorId="0" shapeId="0">
      <text>
        <r>
          <rPr>
            <sz val="9"/>
            <color indexed="81"/>
            <rFont val="Tahoma"/>
            <family val="2"/>
          </rPr>
          <t>FYA Calc
These are the combined results for setting clearance times for through phases with FYA displays equal to one another (2=6 and/or 4=8)
If there are no FYA phases, the results should show "None".
Shared movement clearances are calculated as follows:
Use the longest Yellow
Use enough All Red to equal the longest Total Clear</t>
        </r>
      </text>
    </comment>
    <comment ref="C57" authorId="0" shapeId="0">
      <text>
        <r>
          <rPr>
            <sz val="9"/>
            <color indexed="81"/>
            <rFont val="Tahoma"/>
            <family val="2"/>
          </rPr>
          <t>FYA Calc
These are the combined results for setting clearance times for through phases with FYA displays equal to one another (2=6 and/or 4=8)
If there are no FYA phases, the results should show "None".
Shared movement clearances are calculated as follows:
Use the longest Yellow
Use enough All Red to equal the longest Total Clear</t>
        </r>
      </text>
    </comment>
    <comment ref="C58" authorId="0" shapeId="0">
      <text>
        <r>
          <rPr>
            <sz val="9"/>
            <color indexed="81"/>
            <rFont val="Tahoma"/>
            <family val="2"/>
          </rPr>
          <t>FYA Calc
These are the combined results for setting clearance times for through phases with FYA displays equal to one another (2=6 and/or 4=8)
If there are no FYA phases, the results should show "None".
Shared movement clearances are calculated as follows:
Use the longest Yellow
Use enough All Red to equal the longest Total Clear</t>
        </r>
      </text>
    </comment>
    <comment ref="B60"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C60"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61"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C61"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62"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C62"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63"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Unadjusted FDW - Recommended Phase Yellow, roundup to the second, minimum of 4 seconds.
If the controller at this site is programmed to allow FDW during yellow, add the recommended yellow back in to the FDW time.
(note: you must unprotect the sheet to change the FDW)</t>
        </r>
      </text>
    </comment>
    <comment ref="C63"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Unadjusted FDW - Recommended Phase Yellow, roundup to the second, minimum of 4 seconds.
If the controller at this site is programmed to allow FDW during yellow, add the recommended yellow back in to the FDW time.
(note: you must unprotect the sheet to change the FDW)</t>
        </r>
      </text>
    </comment>
    <comment ref="B64"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C64"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List>
</comments>
</file>

<file path=xl/comments2.xml><?xml version="1.0" encoding="utf-8"?>
<comments xmlns="http://schemas.openxmlformats.org/spreadsheetml/2006/main">
  <authors>
    <author>SCDOT</author>
  </authors>
  <commentList>
    <comment ref="B15" authorId="0" shapeId="0">
      <text>
        <r>
          <rPr>
            <sz val="9"/>
            <color indexed="81"/>
            <rFont val="Tahoma"/>
            <family val="2"/>
          </rPr>
          <t>NEMA Phase #
Enter the NEMA phase number for existing movements.
For permissive only phasing, enter the thru phase number as permitted in the left turn column and as protected in the thru column.
For protected-permissive phasing, enter the left turn phase number as protected in the left turn column, 
then enter the thru phase number as permitted in the left turn column and as protected in the thru column.
For fully protected left turn phasing, enter the left turn phase number as protected in the left turn column
and enter the thru phase number as protected in the thru column.
For split phasing, enter the left+thru phase number as protected in both the left turn column and the thru column.
For tee-intersections, enter the stem phase number as protected in the left turn column.</t>
        </r>
      </text>
    </comment>
    <comment ref="C15" authorId="0" shapeId="0">
      <text>
        <r>
          <rPr>
            <sz val="9"/>
            <color indexed="81"/>
            <rFont val="Tahoma"/>
            <family val="2"/>
          </rPr>
          <t>NEMA Phase #
Enter the NEMA phase number for existing movements.
For permissive only phasing, enter the thru phase number as permitted in the left turn column and as protected in the thru column.
For protected-permissive phasing, enter the left turn phase number as protected in the left turn column, 
then enter the thru phase number as permitted in the left turn column and as protected in the thru column.
For fully protected left turn phasing, enter the left turn phase number as protected in the left turn column
and enter the thru phase number as protected in the thru column.
For split phasing, enter the left+thru phase number as protected in both the left turn column and the thru column.
For tee-intersections, enter the stem phase number as protected in the left turn column.</t>
        </r>
      </text>
    </comment>
    <comment ref="C16" authorId="0" shapeId="0">
      <text>
        <r>
          <rPr>
            <sz val="9"/>
            <color indexed="81"/>
            <rFont val="Tahoma"/>
            <family val="2"/>
          </rPr>
          <t>NEMA Phase #
Enter the NEMA phase number for existing movements.
For permissive only phasing, enter the thru phase number as permitted in the left turn column and as protected in the thru column.
For protected-permissive phasing, enter the left turn phase number as protected in the left turn column, 
then enter the thru phase number as permitted in the left turn column and as protected in the thru column.
For fully protected left turn phasing, enter the left turn phase number as protected in the left turn column
and enter the thru phase number as protected in the thru column.
For split phasing, enter the left+thru phase number as protected in both the left turn column and the thru column.
For tee-intersections, enter the stem phase number as protected in the left turn column.</t>
        </r>
      </text>
    </comment>
    <comment ref="B19" authorId="0" shapeId="0">
      <text>
        <r>
          <rPr>
            <sz val="9"/>
            <color indexed="81"/>
            <rFont val="Tahoma"/>
            <family val="2"/>
          </rPr>
          <t>Speed:
Enter the speed in MPH and the sheet will convert to FPS for you. 
Do not enter speeds for non-existant movements.
FPS = 1.4667 x MPH</t>
        </r>
      </text>
    </comment>
    <comment ref="C19" authorId="0" shapeId="0">
      <text>
        <r>
          <rPr>
            <sz val="9"/>
            <color indexed="81"/>
            <rFont val="Tahoma"/>
            <family val="2"/>
          </rPr>
          <t>Speed:
Enter the speed in MPH and the sheet will convert to FPS for you. 
Do not enter speeds for non-existant movements.
FPS = 1.4667 x MPH</t>
        </r>
      </text>
    </comment>
    <comment ref="C20" authorId="0" shapeId="0">
      <text>
        <r>
          <rPr>
            <sz val="9"/>
            <color indexed="81"/>
            <rFont val="Tahoma"/>
            <family val="2"/>
          </rPr>
          <t>Speed:
Enter the speed in MPH and the sheet will convert to FPS for you. 
Do not enter speeds for non-existant movements.
FPS = 1.4667 x MPH</t>
        </r>
      </text>
    </comment>
    <comment ref="B22"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C22"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C23"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C24"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C25"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C26"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8" authorId="0" shapeId="0">
      <text>
        <r>
          <rPr>
            <sz val="9"/>
            <color indexed="81"/>
            <rFont val="Tahoma"/>
            <family val="2"/>
          </rPr>
          <t xml:space="preserve">Clear Distance
The clear distance should be calculated based on the current Traffic Signal Design Guidelines.  </t>
        </r>
      </text>
    </comment>
    <comment ref="C28" authorId="0" shapeId="0">
      <text>
        <r>
          <rPr>
            <sz val="9"/>
            <color indexed="81"/>
            <rFont val="Tahoma"/>
            <family val="2"/>
          </rPr>
          <t>Clear Distance
The clear distance should be calculated based on the current Signals and Geometrics Section Design Manual.
If you know the clear distance in feet, enter it directly on that row.   
If you know the clear distance in meters, enter it on that row and the spreadsheet wil convert to feet for you.  
Do not enter widths for non-existant movements.
Feet = Meters x 3.2808</t>
        </r>
      </text>
    </comment>
    <comment ref="B30" authorId="0" shapeId="0">
      <text>
        <r>
          <rPr>
            <sz val="9"/>
            <color indexed="81"/>
            <rFont val="Tahoma"/>
            <family val="2"/>
          </rPr>
          <t>Ped Cross Dist
The clear distance should be calculated based on the current Traffic Signal Design Guidelines</t>
        </r>
      </text>
    </comment>
    <comment ref="C30" authorId="0" shapeId="0">
      <text>
        <r>
          <rPr>
            <sz val="9"/>
            <color indexed="81"/>
            <rFont val="Tahoma"/>
            <family val="2"/>
          </rPr>
          <t>Ped Cross Dist
If you know the pedestrian crossing distance in feet, enter it directly on that row.   
If you know it in meters, enter it on that row and the spreadsheet wil convert to feet for you.  
Do not enter widths unless there is a pedestrian phase.
Feet = Meters x 3.2808</t>
        </r>
      </text>
    </comment>
    <comment ref="B32"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C32"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C33"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C34"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B36"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C36"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37"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C37"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38"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C38"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39"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C39"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List>
</comments>
</file>

<file path=xl/comments3.xml><?xml version="1.0" encoding="utf-8"?>
<comments xmlns="http://schemas.openxmlformats.org/spreadsheetml/2006/main">
  <authors>
    <author>SCDOT</author>
  </authors>
  <commentList>
    <comment ref="A14" authorId="0" shapeId="0">
      <text>
        <r>
          <rPr>
            <sz val="9"/>
            <color indexed="81"/>
            <rFont val="Tahoma"/>
            <family val="2"/>
          </rPr>
          <t>NEMA Phase #
Enter the NEMA phase number for existing movements.
For permissive only phasing, enter the thru phase number as permitted in the left turn column and as protected in the thru column.
For protected-permissive phasing, enter the left turn phase number as protected in the left turn column, 
then enter the thru phase number as permitted in the left turn column and as protected in the thru column.
For fully protected left turn phasing, enter the left turn phase number as protected in the left turn column
and enter the thru phase number as protected in the thru column.
For split phasing, enter the left+thru phase number as protected in both the left turn column and the thru column.
For tee-intersections, enter the stem phase number as protected in the left turn column.</t>
        </r>
      </text>
    </comment>
    <comment ref="B14" authorId="0" shapeId="0">
      <text>
        <r>
          <rPr>
            <sz val="9"/>
            <color indexed="81"/>
            <rFont val="Tahoma"/>
            <family val="2"/>
          </rPr>
          <t>NEMA Phase #
Enter the NEMA phase number for existing movements.
For permissive only phasing, enter the thru phase number as permitted in the left turn column and as protected in the thru column.
For protected-permissive phasing, enter the left turn phase number as protected in the left turn column, 
then enter the thru phase number as permitted in the left turn column and as protected in the thru column.
For fully protected left turn phasing, enter the left turn phase number as protected in the left turn column
and enter the thru phase number as protected in the thru column.
For split phasing, enter the left+thru phase number as protected in both the left turn column and the thru column.
For tee-intersections, enter the stem phase number as protected in the left turn column.</t>
        </r>
      </text>
    </comment>
    <comment ref="B15" authorId="0" shapeId="0">
      <text>
        <r>
          <rPr>
            <sz val="9"/>
            <color indexed="81"/>
            <rFont val="Tahoma"/>
            <family val="2"/>
          </rPr>
          <t>NEMA Phase #
Enter the NEMA phase number for existing movements.
For permissive only phasing, enter the thru phase number as permitted in the left turn column and as protected in the thru column.
For protected-permissive phasing, enter the left turn phase number as protected in the left turn column, 
then enter the thru phase number as permitted in the left turn column and as protected in the thru column.
For fully protected left turn phasing, enter the left turn phase number as protected in the left turn column
and enter the thru phase number as protected in the thru column.
For split phasing, enter the left+thru phase number as protected in both the left turn column and the thru column.
For tee-intersections, enter the stem phase number as protected in the left turn column.</t>
        </r>
      </text>
    </comment>
    <comment ref="A18" authorId="0" shapeId="0">
      <text>
        <r>
          <rPr>
            <sz val="9"/>
            <color indexed="81"/>
            <rFont val="Tahoma"/>
            <family val="2"/>
          </rPr>
          <t>Speed:
Enter the speed in MPH and the sheet will convert to FPS for you. 
Do not enter speeds for non-existant movements.
FPS = 1.4667 x MPH</t>
        </r>
      </text>
    </comment>
    <comment ref="B18" authorId="0" shapeId="0">
      <text>
        <r>
          <rPr>
            <sz val="9"/>
            <color indexed="81"/>
            <rFont val="Tahoma"/>
            <family val="2"/>
          </rPr>
          <t>Speed:
Enter the speed in MPH and the sheet will convert to FPS for you. 
Do not enter speeds for non-existant movements.
FPS = 1.4667 x MPH</t>
        </r>
      </text>
    </comment>
    <comment ref="B19" authorId="0" shapeId="0">
      <text>
        <r>
          <rPr>
            <sz val="9"/>
            <color indexed="81"/>
            <rFont val="Tahoma"/>
            <family val="2"/>
          </rPr>
          <t>Speed:
Enter the speed in MPH and the sheet will convert to FPS for you. 
Do not enter speeds for non-existant movements.
FPS = 1.4667 x MPH</t>
        </r>
      </text>
    </comment>
    <comment ref="A21"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1"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2"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3"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4"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5"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6"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7"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A29" authorId="0" shapeId="0">
      <text>
        <r>
          <rPr>
            <sz val="9"/>
            <color indexed="81"/>
            <rFont val="Tahoma"/>
            <family val="2"/>
          </rPr>
          <t xml:space="preserve">Clear Distance
The clear distance should be calculated based on the current Traffic Signal Design Guidelines.  </t>
        </r>
      </text>
    </comment>
    <comment ref="B29" authorId="0" shapeId="0">
      <text>
        <r>
          <rPr>
            <sz val="9"/>
            <color indexed="81"/>
            <rFont val="Tahoma"/>
            <family val="2"/>
          </rPr>
          <t>Clear Distance
The clear distance should be calculated based on the current Signals and Geometrics Section Design Manual.
If you know the clear distance in feet, enter it directly on that row.   
If you know the clear distance in meters, enter it on that row and the spreadsheet wil convert to feet for you.  
Do not enter widths for non-existant movements.
Feet = Meters x 3.2808</t>
        </r>
      </text>
    </comment>
    <comment ref="A31" authorId="0" shapeId="0">
      <text>
        <r>
          <rPr>
            <sz val="9"/>
            <color indexed="81"/>
            <rFont val="Tahoma"/>
            <family val="2"/>
          </rPr>
          <t>Ped Cross Dist
The clear distance should be calculated based on the current Traffic Signal Design Guidelines</t>
        </r>
      </text>
    </comment>
    <comment ref="B31" authorId="0" shapeId="0">
      <text>
        <r>
          <rPr>
            <sz val="9"/>
            <color indexed="81"/>
            <rFont val="Tahoma"/>
            <family val="2"/>
          </rPr>
          <t>Ped Cross Dist
If you know the pedestrian crossing distance in feet, enter it directly on that row.   
If you know it in meters, enter it on that row and the spreadsheet wil convert to feet for you.  
Do not enter widths unless there is a pedestrian phase.
Feet = Meters x 3.2808</t>
        </r>
      </text>
    </comment>
    <comment ref="A33"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B33"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B34"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B35"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A37"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B37"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B38"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B39"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B40"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A42"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B42"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B43"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B44"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A46"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B46"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B47"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B48"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B49"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A51" authorId="0" shapeId="0">
      <text>
        <r>
          <rPr>
            <sz val="9"/>
            <color indexed="81"/>
            <rFont val="Tahoma"/>
            <family val="2"/>
          </rPr>
          <t>FYA Calc
These are the combined results for setting clearance times for through phases with FYA displays equal to one another (2=6 and/or 4=8)
If there are no FYA phases, the results should show "None".
Shared movement clearances are calculated as follows:
Use the longest Yellow
Use enough All Red to equal the longest Total Clear</t>
        </r>
      </text>
    </comment>
    <comment ref="B51" authorId="0" shapeId="0">
      <text>
        <r>
          <rPr>
            <sz val="9"/>
            <color indexed="81"/>
            <rFont val="Tahoma"/>
            <family val="2"/>
          </rPr>
          <t>FYA Calc
These are the combined results for setting clearance times for through phases with FYA displays equal to one another (2=6 and/or 4=8)
If there are no FYA phases, the results should show "None".
Shared movement clearances are calculated as follows:
Use the longest Yellow
Use enough All Red to equal the longest Total Clear</t>
        </r>
      </text>
    </comment>
    <comment ref="B52" authorId="0" shapeId="0">
      <text>
        <r>
          <rPr>
            <sz val="9"/>
            <color indexed="81"/>
            <rFont val="Tahoma"/>
            <family val="2"/>
          </rPr>
          <t>FYA Calc
These are the combined results for setting clearance times for through phases with FYA displays equal to one another (2=6 and/or 4=8)
If there are no FYA phases, the results should show "None".
Shared movement clearances are calculated as follows:
Use the longest Yellow
Use enough All Red to equal the longest Total Clear</t>
        </r>
      </text>
    </comment>
    <comment ref="B53" authorId="0" shapeId="0">
      <text>
        <r>
          <rPr>
            <sz val="9"/>
            <color indexed="81"/>
            <rFont val="Tahoma"/>
            <family val="2"/>
          </rPr>
          <t>FYA Calc
These are the combined results for setting clearance times for through phases with FYA displays equal to one another (2=6 and/or 4=8)
If there are no FYA phases, the results should show "None".
Shared movement clearances are calculated as follows:
Use the longest Yellow
Use enough All Red to equal the longest Total Clear</t>
        </r>
      </text>
    </comment>
    <comment ref="A55"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55"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A56"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56"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A57"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57"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A58"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Unadjusted FDW - Recommended Phase Yellow, roundup to the second, minimum of 4 seconds.
If the controller at this site is programmed to allow FDW during yellow, add the recommended yellow back in to the FDW time.
(note: you must unprotect the sheet to change the FDW)</t>
        </r>
      </text>
    </comment>
    <comment ref="B58"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Unadjusted FDW - Recommended Phase Yellow, roundup to the second, minimum of 4 seconds.
If the controller at this site is programmed to allow FDW during yellow, add the recommended yellow back in to the FDW time.
(note: you must unprotect the sheet to change the FDW)</t>
        </r>
      </text>
    </comment>
    <comment ref="A59"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59"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List>
</comments>
</file>

<file path=xl/comments4.xml><?xml version="1.0" encoding="utf-8"?>
<comments xmlns="http://schemas.openxmlformats.org/spreadsheetml/2006/main">
  <authors>
    <author>SCDOT</author>
  </authors>
  <commentList>
    <comment ref="A14" authorId="0" shapeId="0">
      <text>
        <r>
          <rPr>
            <sz val="9"/>
            <color indexed="81"/>
            <rFont val="Tahoma"/>
            <family val="2"/>
          </rPr>
          <t>NEMA Phase #
Enter the NEMA phase number for existing movements.
For permissive only phasing, enter the thru phase number as permitted in the left turn column and as protected in the thru column.
For protected-permissive phasing, enter the left turn phase number as protected in the left turn column, 
then enter the thru phase number as permitted in the left turn column and as protected in the thru column.
For fully protected left turn phasing, enter the left turn phase number as protected in the left turn column
and enter the thru phase number as protected in the thru column.
For split phasing, enter the left+thru phase number as protected in both the left turn column and the thru column.
For tee-intersections, enter the stem phase number as protected in the left turn column.</t>
        </r>
      </text>
    </comment>
    <comment ref="B14" authorId="0" shapeId="0">
      <text>
        <r>
          <rPr>
            <sz val="9"/>
            <color indexed="81"/>
            <rFont val="Tahoma"/>
            <family val="2"/>
          </rPr>
          <t>NEMA Phase #
Enter the NEMA phase number for existing movements.
For permissive only phasing, enter the thru phase number as permitted in the left turn column and as protected in the thru column.
For protected-permissive phasing, enter the left turn phase number as protected in the left turn column, 
then enter the thru phase number as permitted in the left turn column and as protected in the thru column.
For fully protected left turn phasing, enter the left turn phase number as protected in the left turn column
and enter the thru phase number as protected in the thru column.
For split phasing, enter the left+thru phase number as protected in both the left turn column and the thru column.
For tee-intersections, enter the stem phase number as protected in the left turn column.</t>
        </r>
      </text>
    </comment>
    <comment ref="B15" authorId="0" shapeId="0">
      <text>
        <r>
          <rPr>
            <sz val="9"/>
            <color indexed="81"/>
            <rFont val="Tahoma"/>
            <family val="2"/>
          </rPr>
          <t>NEMA Phase #
Enter the NEMA phase number for existing movements.
For permissive only phasing, enter the thru phase number as permitted in the left turn column and as protected in the thru column.
For protected-permissive phasing, enter the left turn phase number as protected in the left turn column, 
then enter the thru phase number as permitted in the left turn column and as protected in the thru column.
For fully protected left turn phasing, enter the left turn phase number as protected in the left turn column
and enter the thru phase number as protected in the thru column.
For split phasing, enter the left+thru phase number as protected in both the left turn column and the thru column.
For tee-intersections, enter the stem phase number as protected in the left turn column.</t>
        </r>
      </text>
    </comment>
    <comment ref="A18" authorId="0" shapeId="0">
      <text>
        <r>
          <rPr>
            <sz val="9"/>
            <color indexed="81"/>
            <rFont val="Tahoma"/>
            <family val="2"/>
          </rPr>
          <t>Speed:
Enter the speed in MPH and the sheet will convert to FPS for you. 
Do not enter speeds for non-existant movements.
FPS = 1.4667 x MPH</t>
        </r>
      </text>
    </comment>
    <comment ref="B18" authorId="0" shapeId="0">
      <text>
        <r>
          <rPr>
            <sz val="9"/>
            <color indexed="81"/>
            <rFont val="Tahoma"/>
            <family val="2"/>
          </rPr>
          <t>Speed:
Enter the speed in MPH and the sheet will convert to FPS for you. 
Do not enter speeds for non-existant movements.
FPS = 1.4667 x MPH</t>
        </r>
      </text>
    </comment>
    <comment ref="B19" authorId="0" shapeId="0">
      <text>
        <r>
          <rPr>
            <sz val="9"/>
            <color indexed="81"/>
            <rFont val="Tahoma"/>
            <family val="2"/>
          </rPr>
          <t>Speed:
Enter the speed in MPH and the sheet will convert to FPS for you. 
Do not enter speeds for non-existant movements.
FPS = 1.4667 x MPH</t>
        </r>
      </text>
    </comment>
    <comment ref="A21"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1"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2"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3"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4"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5"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6"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B27" authorId="0" shapeId="0">
      <text>
        <r>
          <rPr>
            <sz val="9"/>
            <color indexed="81"/>
            <rFont val="Tahoma"/>
            <family val="2"/>
          </rPr>
          <t>Grade
If you have a trustworthy grade value, you may enter it at the bottom.
Otherwise, enter the elevation at the stopbar, the elevation at a setback, and the 
distance from the stopbar to the setback and the sheet will calculate grade for you.
If you are in the field taking grade measurements, the setback distance should be 
roughly equal to the level grade stopping sight distance for the thru movement.
Grade = Roundup(ElevStop-ElevSetbk)/Dist</t>
        </r>
      </text>
    </comment>
    <comment ref="A29" authorId="0" shapeId="0">
      <text>
        <r>
          <rPr>
            <sz val="9"/>
            <color indexed="81"/>
            <rFont val="Tahoma"/>
            <family val="2"/>
          </rPr>
          <t xml:space="preserve">Clear Distance
The clear distance should be calculated based on the current Traffic Signal Design Guidelines.  </t>
        </r>
      </text>
    </comment>
    <comment ref="B29" authorId="0" shapeId="0">
      <text>
        <r>
          <rPr>
            <sz val="9"/>
            <color indexed="81"/>
            <rFont val="Tahoma"/>
            <family val="2"/>
          </rPr>
          <t>Clear Distance
The clear distance should be calculated based on the current Signals and Geometrics Section Design Manual.
If you know the clear distance in feet, enter it directly on that row.   
If you know the clear distance in meters, enter it on that row and the spreadsheet wil convert to feet for you.  
Do not enter widths for non-existant movements.
Feet = Meters x 3.2808</t>
        </r>
      </text>
    </comment>
    <comment ref="A31" authorId="0" shapeId="0">
      <text>
        <r>
          <rPr>
            <sz val="9"/>
            <color indexed="81"/>
            <rFont val="Tahoma"/>
            <family val="2"/>
          </rPr>
          <t>Ped Cross Dist
The clear distance should be calculated based on the current Traffic Signal Design Guidelines</t>
        </r>
      </text>
    </comment>
    <comment ref="B31" authorId="0" shapeId="0">
      <text>
        <r>
          <rPr>
            <sz val="9"/>
            <color indexed="81"/>
            <rFont val="Tahoma"/>
            <family val="2"/>
          </rPr>
          <t>Ped Cross Dist
If you know the pedestrian crossing distance in feet, enter it directly on that row.   
If you know it in meters, enter it on that row and the spreadsheet wil convert to feet for you.  
Do not enter widths unless there is a pedestrian phase.
Feet = Meters x 3.2808</t>
        </r>
      </text>
    </comment>
    <comment ref="A33"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B33"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B34"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B35" authorId="0" shapeId="0">
      <text>
        <r>
          <rPr>
            <sz val="9"/>
            <color indexed="81"/>
            <rFont val="Tahoma"/>
            <family val="2"/>
          </rPr>
          <t>Parameters
These values are used in the formulas for calculating Yellow and All Red time.
The perception-reaction time (1.0 sec) and the deceleration rate (10.0 ft/sec2) are from the ITE Traffic Engineering Handbook.
The walk speed (3.5 ft/sec) is from the 2009 MUTCD.</t>
        </r>
      </text>
    </comment>
    <comment ref="A37"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B37"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B38"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B39"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B40" authorId="0" shapeId="0">
      <text>
        <r>
          <rPr>
            <sz val="9"/>
            <color indexed="81"/>
            <rFont val="Tahoma"/>
            <family val="2"/>
          </rPr>
          <t>Movement Calcs
These are the raw results from the ITE-based method for calculating 
clearance intervals as outlined in the Traffic Signals Design Guidelines
Both Y and AR are rounded up to the next tenth of a second.
Flashing Don't Walk is rounded up to the next second.
Yellow = PRT + (Speed) / (2 x Decel + 2 x G x g)
All Red = (IntWidth+length) / (Speed); where length = 20'
Mitigated Red = 3 + 0.5 x (IntWidth/Speed - 3), when All Red &gt; 3.0
Unadjusted FDW = PedClrDist / WalkSpd</t>
        </r>
      </text>
    </comment>
    <comment ref="A42"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B42"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B43"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B44" authorId="0" shapeId="0">
      <text>
        <r>
          <rPr>
            <sz val="9"/>
            <color indexed="81"/>
            <rFont val="Tahoma"/>
            <family val="2"/>
          </rPr>
          <t>Movement Results
These are the adjusted results from the ITE-based method for calculating 
clearance intervals as outlined in the Traffic Signals Design Guidelines
The movement calculations are subject to the following conditions:
Yellow: Must be at least 3.0 seconds
All Red: Must be at least 1.5 seconds, use Mitigated Reds when &gt; 3.0 seconds</t>
        </r>
      </text>
    </comment>
    <comment ref="A46"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B46"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B47"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B48"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B49" authorId="0" shapeId="0">
      <text>
        <r>
          <rPr>
            <sz val="9"/>
            <color indexed="81"/>
            <rFont val="Tahoma"/>
            <family val="2"/>
          </rPr>
          <t>Shared Mvmt Calc
These are the combined results when two or more movements share a common clearance interval.  
If there are no shared movement phases, the results should show "None".
Shared movement clearances are calculated as follows:
Use the longest Yellow
Use enough All Red to equal the longest Total Clear
Use the longest Unadjusted FDW</t>
        </r>
      </text>
    </comment>
    <comment ref="A51" authorId="0" shapeId="0">
      <text>
        <r>
          <rPr>
            <sz val="9"/>
            <color indexed="81"/>
            <rFont val="Tahoma"/>
            <family val="2"/>
          </rPr>
          <t>FYA Calc
These are the combined results for setting clearance times for through phases with FYA displays equal to one another (2=6 and/or 4=8)
If there are no FYA phases, the results should show "None".
Shared movement clearances are calculated as follows:
Use the longest Yellow
Use enough All Red to equal the longest Total Clear</t>
        </r>
      </text>
    </comment>
    <comment ref="B51" authorId="0" shapeId="0">
      <text>
        <r>
          <rPr>
            <sz val="9"/>
            <color indexed="81"/>
            <rFont val="Tahoma"/>
            <family val="2"/>
          </rPr>
          <t>FYA Calc
These are the combined results for setting clearance times for through phases with FYA displays equal to one another (2=6 and/or 4=8)
If there are no FYA phases, the results should show "None".
Shared movement clearances are calculated as follows:
Use the longest Yellow
Use enough All Red to equal the longest Total Clear</t>
        </r>
      </text>
    </comment>
    <comment ref="B52" authorId="0" shapeId="0">
      <text>
        <r>
          <rPr>
            <sz val="9"/>
            <color indexed="81"/>
            <rFont val="Tahoma"/>
            <family val="2"/>
          </rPr>
          <t>FYA Calc
These are the combined results for setting clearance times for through phases with FYA displays equal to one another (2=6 and/or 4=8)
If there are no FYA phases, the results should show "None".
Shared movement clearances are calculated as follows:
Use the longest Yellow
Use enough All Red to equal the longest Total Clear</t>
        </r>
      </text>
    </comment>
    <comment ref="B53" authorId="0" shapeId="0">
      <text>
        <r>
          <rPr>
            <sz val="9"/>
            <color indexed="81"/>
            <rFont val="Tahoma"/>
            <family val="2"/>
          </rPr>
          <t>FYA Calc
These are the combined results for setting clearance times for through phases with FYA displays equal to one another (2=6 and/or 4=8)
If there are no FYA phases, the results should show "None".
Shared movement clearances are calculated as follows:
Use the longest Yellow
Use enough All Red to equal the longest Total Clear</t>
        </r>
      </text>
    </comment>
    <comment ref="A55"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55"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A56"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56"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A57"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57"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A58"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Unadjusted FDW - Recommended Phase Yellow, roundup to the second, minimum of 4 seconds.
If the controller at this site is programmed to allow FDW during yellow, add the recommended yellow back in to the FDW time.
(note: you must unprotect the sheet to change the FDW)</t>
        </r>
      </text>
    </comment>
    <comment ref="B58"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Unadjusted FDW - Recommended Phase Yellow, roundup to the second, minimum of 4 seconds.
If the controller at this site is programmed to allow FDW during yellow, add the recommended yellow back in to the FDW time.
(note: you must unprotect the sheet to change the FDW)</t>
        </r>
      </text>
    </comment>
    <comment ref="A59"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 ref="B59" authorId="0" shapeId="0">
      <text>
        <r>
          <rPr>
            <sz val="9"/>
            <color indexed="81"/>
            <rFont val="Tahoma"/>
            <family val="2"/>
          </rPr>
          <t>Recommended Clearance Intervals
These are the recommended clearance values for use on the signal plan.  
For protected phasing, the Yellow and All Red values should match the Movement Results.  
For permitted or split phasing, the Yellow and All Red values should match the Shared Mvmt Calcs.
FDW = FDW, roundup to the second, minimum of 4 seconds.</t>
        </r>
      </text>
    </comment>
  </commentList>
</comments>
</file>

<file path=xl/sharedStrings.xml><?xml version="1.0" encoding="utf-8"?>
<sst xmlns="http://schemas.openxmlformats.org/spreadsheetml/2006/main" count="362" uniqueCount="96">
  <si>
    <t>Clearance Time Calculations</t>
  </si>
  <si>
    <t>County:</t>
  </si>
  <si>
    <t>City:</t>
  </si>
  <si>
    <t>Computed by:</t>
  </si>
  <si>
    <t>NB Street:</t>
  </si>
  <si>
    <t>Checked by:</t>
  </si>
  <si>
    <t>SB Street:</t>
  </si>
  <si>
    <t>EB Street:</t>
  </si>
  <si>
    <t>Approved by:</t>
  </si>
  <si>
    <t>WB Street:</t>
  </si>
  <si>
    <t>Movement</t>
  </si>
  <si>
    <t>Northbound</t>
  </si>
  <si>
    <t>Eastbound</t>
  </si>
  <si>
    <t>Westbound</t>
  </si>
  <si>
    <t>Left</t>
  </si>
  <si>
    <t>Thru</t>
  </si>
  <si>
    <t>NEMA Phase #</t>
  </si>
  <si>
    <t>Speed</t>
  </si>
  <si>
    <t>mph</t>
  </si>
  <si>
    <t>ft/sec</t>
  </si>
  <si>
    <t>Grade</t>
  </si>
  <si>
    <t>%</t>
  </si>
  <si>
    <t>Elevation at Stopbar, ft</t>
  </si>
  <si>
    <t>Elevation at Setback, ft</t>
  </si>
  <si>
    <t>Dist to Setback, ft</t>
  </si>
  <si>
    <t>sec</t>
  </si>
  <si>
    <t>NOTES:</t>
  </si>
  <si>
    <t>Compute times only as needed for plan.</t>
  </si>
  <si>
    <t>Yellow change interval should be between 3 and 6 seconds.</t>
  </si>
  <si>
    <t>Southbound</t>
  </si>
  <si>
    <t>Recommended:</t>
  </si>
  <si>
    <t>Yellow</t>
  </si>
  <si>
    <t>FDW</t>
  </si>
  <si>
    <t>Phase #</t>
  </si>
  <si>
    <t>feet</t>
  </si>
  <si>
    <r>
      <t>-OR-</t>
    </r>
    <r>
      <rPr>
        <sz val="12"/>
        <color indexed="8"/>
        <rFont val="Arial Narrow"/>
        <family val="2"/>
      </rPr>
      <t xml:space="preserve">  Enter Grade, % </t>
    </r>
  </si>
  <si>
    <t>Parameters</t>
  </si>
  <si>
    <t>Percept-React Time, sec</t>
  </si>
  <si>
    <t>Walk Speed, fps</t>
  </si>
  <si>
    <t>Yellow, sec</t>
  </si>
  <si>
    <t>All Red, sec</t>
  </si>
  <si>
    <t>Total Clear, sec</t>
  </si>
  <si>
    <r>
      <t>Decel Rate, ft/sec</t>
    </r>
    <r>
      <rPr>
        <vertAlign val="superscript"/>
        <sz val="10.55"/>
        <color indexed="8"/>
        <rFont val="Arial Narrow"/>
        <family val="2"/>
      </rPr>
      <t>2</t>
    </r>
  </si>
  <si>
    <t>Turn movement</t>
  </si>
  <si>
    <t>Street Name</t>
  </si>
  <si>
    <t>Orientation</t>
  </si>
  <si>
    <t>Protected</t>
  </si>
  <si>
    <t>Permissive</t>
  </si>
  <si>
    <t>Ped clearance time is rounded up to the next whole second.</t>
  </si>
  <si>
    <t>Yellow and All Red times are rounded up to the next tenth of a second.</t>
  </si>
  <si>
    <t>Clear Distance</t>
  </si>
  <si>
    <t>Movement Calcs</t>
  </si>
  <si>
    <t>Mitigated Red, sec</t>
  </si>
  <si>
    <t>Ped Cross Dist</t>
  </si>
  <si>
    <t>All Red</t>
  </si>
  <si>
    <t>Movement Results</t>
  </si>
  <si>
    <t>Shared Mvmt Calc</t>
  </si>
  <si>
    <t>hidden calc</t>
  </si>
  <si>
    <t>calc grade</t>
  </si>
  <si>
    <t>Grades are rounded to the conservative whole percent.</t>
  </si>
  <si>
    <t>rounding for entered grade</t>
  </si>
  <si>
    <t>District:</t>
  </si>
  <si>
    <t>Sig. ID #</t>
  </si>
  <si>
    <t>Project #:</t>
  </si>
  <si>
    <t>Flashing Don't Walk, sec</t>
  </si>
  <si>
    <t>Flashing Don't Walk</t>
  </si>
  <si>
    <t>Red clearance intervals less than 1.5 and more than 4.0 seconds require special circumstances.</t>
  </si>
  <si>
    <t>Rev 2014-04-18</t>
  </si>
  <si>
    <t>FYA</t>
  </si>
  <si>
    <t>Y</t>
  </si>
  <si>
    <t>N</t>
  </si>
  <si>
    <t>FYA Calc</t>
  </si>
  <si>
    <t>='PRINT - Standard Intersection'!B3:F3</t>
  </si>
  <si>
    <t>='PRINT - Standard Intersection'!B3:F4</t>
  </si>
  <si>
    <t>='PRINT - Standard Intersection'!B3:F5</t>
  </si>
  <si>
    <t>='PRINT - Standard Intersection'!B3:F6</t>
  </si>
  <si>
    <t>='PRINT - Standard Intersection'!B3:F7</t>
  </si>
  <si>
    <t>='PRINT - Standard Intersection'!B3:F8</t>
  </si>
  <si>
    <t>='PRINT - Standard Intersection'!I3:J3</t>
  </si>
  <si>
    <t>='PRINT - Standard Intersection'!I3:J4</t>
  </si>
  <si>
    <t>='PRINT - Standard Intersection'!I3:J5</t>
  </si>
  <si>
    <t>='PRINT - Standard Intersection'!I3:J6</t>
  </si>
  <si>
    <t>='PRINT - Standard Intersection'!I3:J7</t>
  </si>
  <si>
    <t>='PRINT - Standard Intersection'!I3:J8</t>
  </si>
  <si>
    <t>='PRINT - Standard Intersection'!C10:D10</t>
  </si>
  <si>
    <t>='PRINT - Standard Intersection'!E10:F10</t>
  </si>
  <si>
    <t>='PRINT - Standard Intersection'!G10:H10</t>
  </si>
  <si>
    <t>='PRINT - Standard Intersection'!I10:J10</t>
  </si>
  <si>
    <t>Rev 2014-07-25</t>
  </si>
  <si>
    <t>Only enter the fields highlighted.</t>
  </si>
  <si>
    <t>Only edit the white and gray fields.</t>
  </si>
  <si>
    <t>Total Clear</t>
  </si>
  <si>
    <t>All Red, sec (Results)</t>
  </si>
  <si>
    <t>Total Clear, sec (Results)</t>
  </si>
  <si>
    <t>Total Clear, sec (Calc)</t>
  </si>
  <si>
    <t>Rev 2022-11-14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</si>
</sst>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_)"/>
  </numFmts>
  <fonts count="12" x14ac:knownFonts="1">
    <font>
      <sz val="10"/>
      <name val="Arial"/>
    </font>
    <font>
      <sz val="10"/>
      <name val="Arial"/>
      <family val="2"/>
    </font>
    <font>
      <b/>
      <sz val="18"/>
      <color indexed="8"/>
      <name val="Arial Narrow"/>
      <family val="2"/>
    </font>
    <font>
      <sz val="12"/>
      <color indexed="8"/>
      <name val="Arial Narrow"/>
      <family val="2"/>
    </font>
    <font>
      <b/>
      <sz val="12"/>
      <color indexed="8"/>
      <name val="Arial Narrow"/>
      <family val="2"/>
    </font>
    <font>
      <sz val="12"/>
      <name val="Arial Narrow"/>
      <family val="2"/>
    </font>
    <font>
      <b/>
      <sz val="12"/>
      <name val="Arial Narrow"/>
      <family val="2"/>
    </font>
    <font>
      <b/>
      <i/>
      <sz val="12"/>
      <color indexed="8"/>
      <name val="Arial Narrow"/>
      <family val="2"/>
    </font>
    <font>
      <vertAlign val="superscript"/>
      <sz val="10.55"/>
      <color indexed="8"/>
      <name val="Arial Narrow"/>
      <family val="2"/>
    </font>
    <font>
      <sz val="10"/>
      <name val="Arial"/>
      <family val="2"/>
    </font>
    <font>
      <b/>
      <i/>
      <sz val="12"/>
      <name val="Arial Narrow"/>
      <family val="2"/>
    </font>
    <font>
      <sz val="9"/>
      <color indexed="81"/>
      <name val="Tahoma"/>
      <family val="2"/>
    </font>
  </fonts>
  <fills count="8">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26"/>
        <bgColor indexed="9"/>
      </patternFill>
    </fill>
    <fill>
      <patternFill patternType="solid">
        <fgColor theme="0" tint="-4.9989318521683403E-2"/>
        <bgColor indexed="64"/>
      </patternFill>
    </fill>
    <fill>
      <patternFill patternType="solid">
        <fgColor rgb="FFFFFFCC"/>
        <bgColor indexed="64"/>
      </patternFill>
    </fill>
    <fill>
      <patternFill patternType="solid">
        <fgColor theme="0" tint="-0.499984740745262"/>
        <bgColor indexed="64"/>
      </patternFill>
    </fill>
  </fills>
  <borders count="4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9" fillId="0" borderId="0"/>
    <xf numFmtId="9" fontId="9" fillId="0" borderId="0" applyFont="0" applyFill="0" applyBorder="0" applyAlignment="0" applyProtection="0"/>
  </cellStyleXfs>
  <cellXfs count="289">
    <xf numFmtId="0" fontId="0" fillId="0" borderId="0" xfId="0"/>
    <xf numFmtId="0" fontId="3" fillId="0" borderId="0" xfId="0" applyFont="1" applyFill="1" applyBorder="1" applyAlignment="1" applyProtection="1">
      <alignment horizontal="right" vertical="center"/>
    </xf>
    <xf numFmtId="0" fontId="4" fillId="0" borderId="1" xfId="0" applyFont="1" applyFill="1" applyBorder="1" applyAlignment="1" applyProtection="1">
      <alignment horizontal="left" vertical="center"/>
    </xf>
    <xf numFmtId="164" fontId="3" fillId="0" borderId="2" xfId="0" applyNumberFormat="1" applyFont="1" applyFill="1" applyBorder="1" applyAlignment="1" applyProtection="1">
      <alignment horizontal="center" vertical="center"/>
    </xf>
    <xf numFmtId="164" fontId="4" fillId="0" borderId="2"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3" fillId="0" borderId="1" xfId="0" applyFont="1" applyFill="1" applyBorder="1" applyAlignment="1" applyProtection="1">
      <alignment horizontal="right" vertical="center"/>
    </xf>
    <xf numFmtId="0" fontId="3" fillId="0" borderId="3" xfId="0" applyFont="1" applyFill="1" applyBorder="1" applyAlignment="1" applyProtection="1">
      <alignment horizontal="right" vertical="center"/>
    </xf>
    <xf numFmtId="0" fontId="4" fillId="0" borderId="4" xfId="0" applyFont="1" applyFill="1" applyBorder="1" applyAlignment="1" applyProtection="1">
      <alignment horizontal="left" vertical="center"/>
    </xf>
    <xf numFmtId="0" fontId="3" fillId="2"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xf>
    <xf numFmtId="0" fontId="4" fillId="0" borderId="7" xfId="0" applyFont="1" applyFill="1" applyBorder="1" applyAlignment="1" applyProtection="1">
      <alignment horizontal="left" vertical="center"/>
    </xf>
    <xf numFmtId="2" fontId="3" fillId="0" borderId="8" xfId="0" applyNumberFormat="1" applyFont="1" applyFill="1" applyBorder="1" applyAlignment="1" applyProtection="1">
      <alignment horizontal="center" vertical="center"/>
    </xf>
    <xf numFmtId="0" fontId="3" fillId="0" borderId="9" xfId="0" applyFont="1" applyFill="1" applyBorder="1" applyAlignment="1" applyProtection="1">
      <alignment horizontal="right" vertical="center"/>
    </xf>
    <xf numFmtId="0" fontId="5" fillId="0" borderId="0" xfId="0" applyFont="1" applyAlignment="1" applyProtection="1">
      <alignment vertical="center"/>
    </xf>
    <xf numFmtId="0" fontId="6" fillId="0" borderId="4" xfId="0" applyFont="1" applyBorder="1" applyAlignment="1" applyProtection="1">
      <alignment vertical="center"/>
    </xf>
    <xf numFmtId="0" fontId="5" fillId="0" borderId="7" xfId="0" applyFont="1" applyBorder="1" applyAlignment="1" applyProtection="1">
      <alignment horizontal="right" vertical="center"/>
    </xf>
    <xf numFmtId="0" fontId="6" fillId="0" borderId="4"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7" xfId="0" applyFont="1" applyBorder="1" applyAlignment="1" applyProtection="1">
      <alignment horizontal="left" vertical="center"/>
    </xf>
    <xf numFmtId="0" fontId="5" fillId="0" borderId="1" xfId="0" applyFont="1" applyBorder="1" applyAlignment="1" applyProtection="1">
      <alignment horizontal="left" vertical="center"/>
    </xf>
    <xf numFmtId="164" fontId="5" fillId="0" borderId="8" xfId="0" applyNumberFormat="1" applyFont="1" applyFill="1" applyBorder="1" applyAlignment="1" applyProtection="1">
      <alignment horizontal="center" vertical="center"/>
    </xf>
    <xf numFmtId="0" fontId="6" fillId="0" borderId="1" xfId="0" applyFont="1" applyBorder="1" applyAlignment="1" applyProtection="1">
      <alignment horizontal="right" vertical="center"/>
    </xf>
    <xf numFmtId="0" fontId="6" fillId="0" borderId="3" xfId="0" applyFont="1" applyBorder="1" applyAlignment="1" applyProtection="1">
      <alignment horizontal="right" vertical="center"/>
    </xf>
    <xf numFmtId="0" fontId="3" fillId="2" borderId="7" xfId="0" applyFont="1" applyFill="1" applyBorder="1" applyAlignment="1" applyProtection="1">
      <alignment horizontal="center" vertical="center"/>
      <protection locked="0"/>
    </xf>
    <xf numFmtId="1" fontId="4" fillId="0" borderId="5"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7" fillId="0" borderId="8" xfId="0" quotePrefix="1"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4" fillId="0" borderId="1" xfId="0" applyFont="1" applyFill="1" applyBorder="1" applyAlignment="1" applyProtection="1">
      <alignment horizontal="centerContinuous" vertical="center"/>
    </xf>
    <xf numFmtId="0" fontId="4" fillId="0" borderId="2" xfId="0" applyFont="1" applyFill="1" applyBorder="1" applyAlignment="1" applyProtection="1">
      <alignment horizontal="centerContinuous" vertical="center"/>
    </xf>
    <xf numFmtId="0" fontId="4" fillId="0" borderId="11" xfId="0" applyFont="1" applyFill="1" applyBorder="1" applyAlignment="1" applyProtection="1">
      <alignment horizontal="centerContinuous" vertical="center"/>
    </xf>
    <xf numFmtId="0" fontId="3" fillId="2" borderId="12" xfId="0"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xf>
    <xf numFmtId="164" fontId="3" fillId="0" borderId="13" xfId="0" applyNumberFormat="1" applyFont="1" applyFill="1" applyBorder="1" applyAlignment="1" applyProtection="1">
      <alignment horizontal="center" vertical="center"/>
    </xf>
    <xf numFmtId="1" fontId="4" fillId="0" borderId="12" xfId="0" applyNumberFormat="1" applyFont="1" applyFill="1" applyBorder="1" applyAlignment="1" applyProtection="1">
      <alignment horizontal="center" vertical="center"/>
    </xf>
    <xf numFmtId="164" fontId="3" fillId="0" borderId="11" xfId="0" applyNumberFormat="1" applyFont="1" applyFill="1" applyBorder="1" applyAlignment="1" applyProtection="1">
      <alignment horizontal="center" vertical="center"/>
    </xf>
    <xf numFmtId="164" fontId="4" fillId="0" borderId="11" xfId="0" applyNumberFormat="1" applyFont="1" applyFill="1" applyBorder="1" applyAlignment="1" applyProtection="1">
      <alignment horizontal="center" vertical="center"/>
    </xf>
    <xf numFmtId="0" fontId="4" fillId="0" borderId="9" xfId="0" applyFont="1" applyFill="1" applyBorder="1" applyAlignment="1" applyProtection="1">
      <alignment horizontal="left" vertical="top"/>
    </xf>
    <xf numFmtId="0" fontId="4" fillId="0" borderId="1" xfId="0" applyFont="1" applyFill="1" applyBorder="1" applyAlignment="1" applyProtection="1">
      <alignment horizontal="left" vertical="top"/>
    </xf>
    <xf numFmtId="0" fontId="5" fillId="3" borderId="14" xfId="0" applyFont="1" applyFill="1" applyBorder="1" applyAlignment="1" applyProtection="1">
      <alignment horizontal="left" vertical="center"/>
    </xf>
    <xf numFmtId="0" fontId="3" fillId="3"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top"/>
    </xf>
    <xf numFmtId="0" fontId="3" fillId="0" borderId="2" xfId="0" applyFont="1" applyFill="1" applyBorder="1" applyAlignment="1" applyProtection="1">
      <alignment horizontal="center" vertical="top"/>
    </xf>
    <xf numFmtId="0" fontId="3" fillId="3" borderId="6" xfId="0" applyFont="1" applyFill="1" applyBorder="1" applyAlignment="1" applyProtection="1">
      <alignment horizontal="center" vertical="center" shrinkToFit="1"/>
    </xf>
    <xf numFmtId="0" fontId="4" fillId="0" borderId="7" xfId="0" applyFont="1" applyFill="1" applyBorder="1" applyAlignment="1" applyProtection="1">
      <alignment horizontal="left" vertical="top"/>
    </xf>
    <xf numFmtId="0" fontId="3" fillId="0" borderId="8" xfId="0" applyFont="1" applyFill="1" applyBorder="1" applyAlignment="1" applyProtection="1">
      <alignment horizontal="center" vertical="top"/>
    </xf>
    <xf numFmtId="0" fontId="4" fillId="0" borderId="13"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1" fontId="3" fillId="4" borderId="12" xfId="0" applyNumberFormat="1" applyFont="1" applyFill="1" applyBorder="1" applyAlignment="1" applyProtection="1">
      <alignment horizontal="center" vertical="center"/>
      <protection locked="0"/>
    </xf>
    <xf numFmtId="1" fontId="3" fillId="4" borderId="5" xfId="0" applyNumberFormat="1" applyFont="1" applyFill="1" applyBorder="1" applyAlignment="1" applyProtection="1">
      <alignment horizontal="center" vertical="center"/>
      <protection locked="0"/>
    </xf>
    <xf numFmtId="1" fontId="3" fillId="4" borderId="4" xfId="0" applyNumberFormat="1" applyFont="1" applyFill="1" applyBorder="1" applyAlignment="1" applyProtection="1">
      <alignment horizontal="center" vertical="center"/>
      <protection locked="0"/>
    </xf>
    <xf numFmtId="166" fontId="5" fillId="0" borderId="0" xfId="0" applyNumberFormat="1" applyFont="1" applyAlignment="1" applyProtection="1">
      <alignment vertical="center"/>
    </xf>
    <xf numFmtId="164" fontId="3" fillId="0" borderId="8" xfId="0" applyNumberFormat="1" applyFont="1" applyFill="1" applyBorder="1" applyAlignment="1" applyProtection="1">
      <alignment horizontal="center" vertical="center"/>
    </xf>
    <xf numFmtId="164" fontId="3" fillId="0" borderId="12" xfId="0" applyNumberFormat="1" applyFont="1" applyFill="1" applyBorder="1" applyAlignment="1" applyProtection="1">
      <alignment horizontal="center" vertical="center"/>
    </xf>
    <xf numFmtId="164" fontId="3" fillId="0" borderId="5"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5" fillId="3" borderId="21"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3" fillId="0" borderId="7" xfId="0" applyFont="1" applyFill="1" applyBorder="1" applyAlignment="1" applyProtection="1">
      <alignment horizontal="left" vertical="center"/>
    </xf>
    <xf numFmtId="164" fontId="3" fillId="0" borderId="1" xfId="0" applyNumberFormat="1" applyFont="1" applyFill="1" applyBorder="1" applyAlignment="1" applyProtection="1">
      <alignment horizontal="center" vertical="center"/>
    </xf>
    <xf numFmtId="1" fontId="4" fillId="0" borderId="23" xfId="0" applyNumberFormat="1" applyFont="1" applyFill="1" applyBorder="1" applyAlignment="1" applyProtection="1">
      <alignment horizontal="center" vertical="center"/>
    </xf>
    <xf numFmtId="1" fontId="4" fillId="0" borderId="3" xfId="0" applyNumberFormat="1" applyFont="1" applyFill="1" applyBorder="1" applyAlignment="1" applyProtection="1">
      <alignment horizontal="center" vertical="center"/>
    </xf>
    <xf numFmtId="164" fontId="3" fillId="5" borderId="5" xfId="0" applyNumberFormat="1" applyFont="1" applyFill="1" applyBorder="1" applyAlignment="1" applyProtection="1">
      <alignment horizontal="center" vertical="center"/>
    </xf>
    <xf numFmtId="164" fontId="3" fillId="5" borderId="15" xfId="0" applyNumberFormat="1" applyFont="1" applyFill="1" applyBorder="1" applyAlignment="1" applyProtection="1">
      <alignment horizontal="center" vertical="center"/>
    </xf>
    <xf numFmtId="164" fontId="4" fillId="5" borderId="2" xfId="0" applyNumberFormat="1" applyFont="1" applyFill="1" applyBorder="1" applyAlignment="1" applyProtection="1">
      <alignment horizontal="center" vertical="center"/>
    </xf>
    <xf numFmtId="0" fontId="5" fillId="0" borderId="0" xfId="2" applyFont="1" applyAlignment="1" applyProtection="1">
      <alignment vertical="center"/>
    </xf>
    <xf numFmtId="0" fontId="3" fillId="0" borderId="9" xfId="2" applyFont="1" applyFill="1" applyBorder="1" applyAlignment="1" applyProtection="1">
      <alignment horizontal="right" vertical="center"/>
    </xf>
    <xf numFmtId="0" fontId="3" fillId="0" borderId="1" xfId="2" applyFont="1" applyFill="1" applyBorder="1" applyAlignment="1" applyProtection="1">
      <alignment horizontal="right" vertical="center"/>
    </xf>
    <xf numFmtId="0" fontId="3" fillId="0" borderId="3" xfId="2" applyFont="1" applyFill="1" applyBorder="1" applyAlignment="1" applyProtection="1">
      <alignment horizontal="right" vertical="center"/>
    </xf>
    <xf numFmtId="0" fontId="5" fillId="3" borderId="21" xfId="2" applyFont="1" applyFill="1" applyBorder="1" applyAlignment="1" applyProtection="1">
      <alignment horizontal="center" vertical="center"/>
    </xf>
    <xf numFmtId="0" fontId="5" fillId="3" borderId="0" xfId="2" applyFont="1" applyFill="1" applyBorder="1" applyAlignment="1" applyProtection="1">
      <alignment horizontal="center" vertical="center"/>
    </xf>
    <xf numFmtId="0" fontId="5" fillId="3" borderId="0" xfId="2" applyFont="1" applyFill="1" applyBorder="1" applyAlignment="1" applyProtection="1">
      <alignment horizontal="center" vertical="center" wrapText="1"/>
    </xf>
    <xf numFmtId="0" fontId="5" fillId="3" borderId="22" xfId="2" applyFont="1" applyFill="1" applyBorder="1" applyAlignment="1" applyProtection="1">
      <alignment horizontal="center" vertical="center" wrapText="1"/>
    </xf>
    <xf numFmtId="0" fontId="4" fillId="0" borderId="9" xfId="2" applyFont="1" applyFill="1" applyBorder="1" applyAlignment="1" applyProtection="1">
      <alignment horizontal="left" vertical="top"/>
    </xf>
    <xf numFmtId="0" fontId="3" fillId="0" borderId="16" xfId="2" applyFont="1" applyFill="1" applyBorder="1" applyAlignment="1" applyProtection="1">
      <alignment horizontal="center" vertical="top"/>
    </xf>
    <xf numFmtId="0" fontId="4" fillId="0" borderId="1" xfId="2" applyFont="1" applyFill="1" applyBorder="1" applyAlignment="1" applyProtection="1">
      <alignment horizontal="left" vertical="top"/>
    </xf>
    <xf numFmtId="0" fontId="3" fillId="0" borderId="2" xfId="2" applyFont="1" applyFill="1" applyBorder="1" applyAlignment="1" applyProtection="1">
      <alignment horizontal="center" vertical="top"/>
    </xf>
    <xf numFmtId="0" fontId="4" fillId="0" borderId="11" xfId="2" applyFont="1" applyFill="1" applyBorder="1" applyAlignment="1" applyProtection="1">
      <alignment horizontal="centerContinuous" vertical="center"/>
    </xf>
    <xf numFmtId="0" fontId="4" fillId="0" borderId="2" xfId="2" applyFont="1" applyFill="1" applyBorder="1" applyAlignment="1" applyProtection="1">
      <alignment horizontal="centerContinuous" vertical="center"/>
    </xf>
    <xf numFmtId="0" fontId="4" fillId="0" borderId="1" xfId="2" applyFont="1" applyFill="1" applyBorder="1" applyAlignment="1" applyProtection="1">
      <alignment horizontal="centerContinuous" vertical="center"/>
    </xf>
    <xf numFmtId="0" fontId="4" fillId="0" borderId="7" xfId="2" applyFont="1" applyFill="1" applyBorder="1" applyAlignment="1" applyProtection="1">
      <alignment horizontal="left" vertical="top"/>
    </xf>
    <xf numFmtId="0" fontId="3" fillId="0" borderId="8" xfId="2" applyFont="1" applyFill="1" applyBorder="1" applyAlignment="1" applyProtection="1">
      <alignment horizontal="center" vertical="top"/>
    </xf>
    <xf numFmtId="0" fontId="4" fillId="0" borderId="13" xfId="2" applyFont="1" applyFill="1" applyBorder="1" applyAlignment="1" applyProtection="1">
      <alignment horizontal="center" vertical="center"/>
    </xf>
    <xf numFmtId="0" fontId="4" fillId="0" borderId="8" xfId="2" applyFont="1" applyFill="1" applyBorder="1" applyAlignment="1" applyProtection="1">
      <alignment horizontal="center" vertical="center"/>
    </xf>
    <xf numFmtId="0" fontId="4" fillId="0" borderId="7" xfId="2" applyFont="1" applyFill="1" applyBorder="1" applyAlignment="1" applyProtection="1">
      <alignment horizontal="center" vertical="center"/>
    </xf>
    <xf numFmtId="0" fontId="5" fillId="3" borderId="14" xfId="2" applyFont="1" applyFill="1" applyBorder="1" applyAlignment="1" applyProtection="1">
      <alignment horizontal="left" vertical="center"/>
    </xf>
    <xf numFmtId="0" fontId="3" fillId="3" borderId="6" xfId="2" applyFont="1" applyFill="1" applyBorder="1" applyAlignment="1" applyProtection="1">
      <alignment horizontal="center" vertical="center"/>
    </xf>
    <xf numFmtId="0" fontId="3" fillId="3" borderId="15" xfId="2" applyFont="1" applyFill="1" applyBorder="1" applyAlignment="1" applyProtection="1">
      <alignment horizontal="center" vertical="center"/>
    </xf>
    <xf numFmtId="0" fontId="4" fillId="0" borderId="4" xfId="2" applyFont="1" applyFill="1" applyBorder="1" applyAlignment="1" applyProtection="1">
      <alignment horizontal="left" vertical="center"/>
    </xf>
    <xf numFmtId="0" fontId="5" fillId="0" borderId="18" xfId="2" applyFont="1" applyBorder="1" applyAlignment="1" applyProtection="1">
      <alignment horizontal="center" vertical="center"/>
    </xf>
    <xf numFmtId="0" fontId="3" fillId="2" borderId="19" xfId="2" applyFont="1" applyFill="1" applyBorder="1" applyAlignment="1" applyProtection="1">
      <alignment horizontal="center" vertical="center"/>
      <protection locked="0"/>
    </xf>
    <xf numFmtId="0" fontId="3" fillId="2" borderId="20" xfId="2" applyFont="1" applyFill="1" applyBorder="1" applyAlignment="1" applyProtection="1">
      <alignment horizontal="center" vertical="center"/>
      <protection locked="0"/>
    </xf>
    <xf numFmtId="0" fontId="4" fillId="0" borderId="7" xfId="2" applyFont="1" applyFill="1" applyBorder="1" applyAlignment="1" applyProtection="1">
      <alignment horizontal="left" vertical="center"/>
    </xf>
    <xf numFmtId="0" fontId="5" fillId="0" borderId="17" xfId="2" applyFont="1" applyBorder="1" applyAlignment="1" applyProtection="1">
      <alignment horizontal="center" vertical="center"/>
    </xf>
    <xf numFmtId="0" fontId="3" fillId="2" borderId="7" xfId="2" applyFont="1" applyFill="1" applyBorder="1" applyAlignment="1" applyProtection="1">
      <alignment horizontal="center" vertical="center"/>
      <protection locked="0"/>
    </xf>
    <xf numFmtId="0" fontId="3" fillId="0" borderId="8" xfId="2" applyFont="1" applyFill="1" applyBorder="1" applyAlignment="1" applyProtection="1">
      <alignment horizontal="center" vertical="center"/>
    </xf>
    <xf numFmtId="0" fontId="4" fillId="0" borderId="32" xfId="2" applyFont="1" applyFill="1" applyBorder="1" applyAlignment="1" applyProtection="1">
      <alignment horizontal="left" vertical="center"/>
    </xf>
    <xf numFmtId="0" fontId="5" fillId="0" borderId="33" xfId="2" applyFont="1" applyBorder="1" applyAlignment="1" applyProtection="1">
      <alignment horizontal="center" vertical="center"/>
    </xf>
    <xf numFmtId="0" fontId="3" fillId="2" borderId="33" xfId="2" applyFont="1" applyFill="1" applyBorder="1" applyAlignment="1" applyProtection="1">
      <alignment horizontal="center" vertical="center"/>
      <protection locked="0"/>
    </xf>
    <xf numFmtId="0" fontId="3" fillId="0" borderId="33" xfId="2" applyFont="1" applyFill="1" applyBorder="1" applyAlignment="1" applyProtection="1">
      <alignment horizontal="center" vertical="center"/>
    </xf>
    <xf numFmtId="0" fontId="3" fillId="0" borderId="34" xfId="2" applyFont="1" applyFill="1" applyBorder="1" applyAlignment="1" applyProtection="1">
      <alignment horizontal="center" vertical="center"/>
    </xf>
    <xf numFmtId="0" fontId="3" fillId="0" borderId="5" xfId="2" applyFont="1" applyFill="1" applyBorder="1" applyAlignment="1" applyProtection="1">
      <alignment horizontal="center" vertical="center" shrinkToFit="1"/>
    </xf>
    <xf numFmtId="0" fontId="3" fillId="2" borderId="12" xfId="2" applyFont="1" applyFill="1" applyBorder="1" applyAlignment="1" applyProtection="1">
      <alignment horizontal="center" vertical="center"/>
      <protection locked="0"/>
    </xf>
    <xf numFmtId="0" fontId="3" fillId="2" borderId="5" xfId="2" applyFont="1" applyFill="1" applyBorder="1" applyAlignment="1" applyProtection="1">
      <alignment horizontal="center" vertical="center"/>
      <protection locked="0"/>
    </xf>
    <xf numFmtId="0" fontId="3" fillId="0" borderId="8" xfId="2" applyFont="1" applyFill="1" applyBorder="1" applyAlignment="1" applyProtection="1">
      <alignment horizontal="center" vertical="center" shrinkToFit="1"/>
    </xf>
    <xf numFmtId="2" fontId="3" fillId="0" borderId="13" xfId="2" applyNumberFormat="1" applyFont="1" applyFill="1" applyBorder="1" applyAlignment="1" applyProtection="1">
      <alignment horizontal="center" vertical="center"/>
    </xf>
    <xf numFmtId="2" fontId="3" fillId="0" borderId="8" xfId="2" applyNumberFormat="1" applyFont="1" applyFill="1" applyBorder="1" applyAlignment="1" applyProtection="1">
      <alignment horizontal="center" vertical="center"/>
    </xf>
    <xf numFmtId="0" fontId="3" fillId="3" borderId="6" xfId="2" applyFont="1" applyFill="1" applyBorder="1" applyAlignment="1" applyProtection="1">
      <alignment horizontal="center" vertical="center" shrinkToFit="1"/>
    </xf>
    <xf numFmtId="0" fontId="3" fillId="0" borderId="1" xfId="2" applyFont="1" applyFill="1" applyBorder="1" applyAlignment="1" applyProtection="1">
      <alignment horizontal="left" vertical="center"/>
    </xf>
    <xf numFmtId="0" fontId="3" fillId="0" borderId="2" xfId="2" applyFont="1" applyFill="1" applyBorder="1" applyAlignment="1" applyProtection="1">
      <alignment horizontal="center" vertical="center" shrinkToFit="1"/>
    </xf>
    <xf numFmtId="0" fontId="4" fillId="0" borderId="1" xfId="2" applyFont="1" applyFill="1" applyBorder="1" applyAlignment="1" applyProtection="1">
      <alignment horizontal="left" vertical="center"/>
    </xf>
    <xf numFmtId="0" fontId="7" fillId="0" borderId="8" xfId="2" quotePrefix="1" applyFont="1" applyFill="1" applyBorder="1" applyAlignment="1" applyProtection="1">
      <alignment horizontal="center" vertical="center" shrinkToFit="1"/>
    </xf>
    <xf numFmtId="0" fontId="3" fillId="0" borderId="7" xfId="2" applyFont="1" applyFill="1" applyBorder="1" applyAlignment="1" applyProtection="1">
      <alignment horizontal="left" vertical="center"/>
    </xf>
    <xf numFmtId="0" fontId="6" fillId="0" borderId="4" xfId="2" applyFont="1" applyBorder="1" applyAlignment="1" applyProtection="1">
      <alignment vertical="center"/>
    </xf>
    <xf numFmtId="1" fontId="3" fillId="4" borderId="4" xfId="2" applyNumberFormat="1" applyFont="1" applyFill="1" applyBorder="1" applyAlignment="1" applyProtection="1">
      <alignment horizontal="center" vertical="center"/>
      <protection locked="0"/>
    </xf>
    <xf numFmtId="1" fontId="3" fillId="4" borderId="5" xfId="2" applyNumberFormat="1" applyFont="1" applyFill="1" applyBorder="1" applyAlignment="1" applyProtection="1">
      <alignment horizontal="center" vertical="center"/>
      <protection locked="0"/>
    </xf>
    <xf numFmtId="1" fontId="3" fillId="4" borderId="12" xfId="2" applyNumberFormat="1" applyFont="1" applyFill="1" applyBorder="1" applyAlignment="1" applyProtection="1">
      <alignment horizontal="center" vertical="center"/>
      <protection locked="0"/>
    </xf>
    <xf numFmtId="0" fontId="6" fillId="0" borderId="4" xfId="2" applyFont="1" applyBorder="1" applyAlignment="1" applyProtection="1">
      <alignment horizontal="left" vertical="center"/>
    </xf>
    <xf numFmtId="164" fontId="3" fillId="0" borderId="12" xfId="2" applyNumberFormat="1" applyFont="1" applyFill="1" applyBorder="1" applyAlignment="1" applyProtection="1">
      <alignment horizontal="center" vertical="center"/>
    </xf>
    <xf numFmtId="164" fontId="3" fillId="0" borderId="2" xfId="2" applyNumberFormat="1" applyFont="1" applyFill="1" applyBorder="1" applyAlignment="1" applyProtection="1">
      <alignment horizontal="center" vertical="center"/>
    </xf>
    <xf numFmtId="0" fontId="6" fillId="0" borderId="1" xfId="2" applyFont="1" applyBorder="1" applyAlignment="1" applyProtection="1">
      <alignment horizontal="left" vertical="center"/>
    </xf>
    <xf numFmtId="164" fontId="3" fillId="0" borderId="11" xfId="2" applyNumberFormat="1" applyFont="1" applyFill="1" applyBorder="1" applyAlignment="1" applyProtection="1">
      <alignment horizontal="center" vertical="center"/>
    </xf>
    <xf numFmtId="164" fontId="3" fillId="0" borderId="5" xfId="2" applyNumberFormat="1" applyFont="1" applyFill="1" applyBorder="1" applyAlignment="1" applyProtection="1">
      <alignment horizontal="center" vertical="center"/>
    </xf>
    <xf numFmtId="0" fontId="6" fillId="0" borderId="7" xfId="2" applyFont="1" applyBorder="1" applyAlignment="1" applyProtection="1">
      <alignment horizontal="left" vertical="center"/>
    </xf>
    <xf numFmtId="164" fontId="3" fillId="0" borderId="13" xfId="2" applyNumberFormat="1" applyFont="1" applyFill="1" applyBorder="1" applyAlignment="1" applyProtection="1">
      <alignment horizontal="center" vertical="center"/>
    </xf>
    <xf numFmtId="164" fontId="3" fillId="0" borderId="8" xfId="2" applyNumberFormat="1" applyFont="1" applyFill="1" applyBorder="1" applyAlignment="1" applyProtection="1">
      <alignment horizontal="center" vertical="center"/>
    </xf>
    <xf numFmtId="0" fontId="5" fillId="0" borderId="1" xfId="2" applyFont="1" applyBorder="1" applyAlignment="1" applyProtection="1">
      <alignment horizontal="left" vertical="center"/>
    </xf>
    <xf numFmtId="164" fontId="3" fillId="0" borderId="1" xfId="2" applyNumberFormat="1" applyFont="1" applyFill="1" applyBorder="1" applyAlignment="1" applyProtection="1">
      <alignment horizontal="center" vertical="center"/>
    </xf>
    <xf numFmtId="164" fontId="3" fillId="0" borderId="15" xfId="2" applyNumberFormat="1" applyFont="1" applyFill="1" applyBorder="1" applyAlignment="1" applyProtection="1">
      <alignment horizontal="center" vertical="center"/>
    </xf>
    <xf numFmtId="164" fontId="5" fillId="0" borderId="8" xfId="2" applyNumberFormat="1" applyFont="1" applyFill="1" applyBorder="1" applyAlignment="1" applyProtection="1">
      <alignment horizontal="center" vertical="center"/>
    </xf>
    <xf numFmtId="0" fontId="6" fillId="0" borderId="5" xfId="2" applyFont="1" applyFill="1" applyBorder="1" applyAlignment="1" applyProtection="1">
      <alignment horizontal="center" vertical="center" shrinkToFit="1"/>
    </xf>
    <xf numFmtId="1" fontId="4" fillId="0" borderId="12" xfId="2" applyNumberFormat="1" applyFont="1" applyFill="1" applyBorder="1" applyAlignment="1" applyProtection="1">
      <alignment horizontal="center" vertical="center"/>
    </xf>
    <xf numFmtId="1" fontId="4" fillId="0" borderId="5" xfId="2" applyNumberFormat="1" applyFont="1" applyFill="1" applyBorder="1" applyAlignment="1" applyProtection="1">
      <alignment horizontal="center" vertical="center"/>
    </xf>
    <xf numFmtId="0" fontId="6" fillId="0" borderId="1" xfId="2" applyFont="1" applyBorder="1" applyAlignment="1" applyProtection="1">
      <alignment horizontal="right" vertical="center"/>
    </xf>
    <xf numFmtId="0" fontId="4" fillId="0" borderId="2" xfId="2" applyFont="1" applyFill="1" applyBorder="1" applyAlignment="1" applyProtection="1">
      <alignment horizontal="center" vertical="center" shrinkToFit="1"/>
    </xf>
    <xf numFmtId="166" fontId="5" fillId="0" borderId="0" xfId="2" applyNumberFormat="1" applyFont="1" applyAlignment="1" applyProtection="1">
      <alignment vertical="center"/>
    </xf>
    <xf numFmtId="0" fontId="5" fillId="0" borderId="7" xfId="2" applyFont="1" applyBorder="1" applyAlignment="1" applyProtection="1">
      <alignment horizontal="right" vertical="center"/>
    </xf>
    <xf numFmtId="0" fontId="6" fillId="0" borderId="3" xfId="2" applyFont="1" applyBorder="1" applyAlignment="1" applyProtection="1">
      <alignment horizontal="right" vertical="center"/>
    </xf>
    <xf numFmtId="0" fontId="4" fillId="0" borderId="10" xfId="2" applyFont="1" applyFill="1" applyBorder="1" applyAlignment="1" applyProtection="1">
      <alignment horizontal="center" vertical="center" shrinkToFit="1"/>
    </xf>
    <xf numFmtId="1" fontId="4" fillId="0" borderId="3" xfId="2" applyNumberFormat="1" applyFont="1" applyFill="1" applyBorder="1" applyAlignment="1" applyProtection="1">
      <alignment horizontal="center" vertical="center"/>
    </xf>
    <xf numFmtId="1" fontId="4" fillId="0" borderId="23" xfId="2" applyNumberFormat="1" applyFont="1" applyFill="1" applyBorder="1" applyAlignment="1" applyProtection="1">
      <alignment horizontal="center" vertical="center"/>
    </xf>
    <xf numFmtId="0" fontId="3" fillId="0" borderId="0" xfId="2" applyFont="1" applyFill="1" applyBorder="1" applyAlignment="1" applyProtection="1">
      <alignment horizontal="right" vertical="center"/>
    </xf>
    <xf numFmtId="0" fontId="3" fillId="0" borderId="0" xfId="2" applyFont="1" applyFill="1" applyBorder="1" applyAlignment="1" applyProtection="1">
      <alignment horizontal="left" vertical="center"/>
    </xf>
    <xf numFmtId="0" fontId="5" fillId="0" borderId="0" xfId="2" applyFont="1" applyAlignment="1" applyProtection="1">
      <alignment horizontal="right" vertical="center"/>
    </xf>
    <xf numFmtId="0" fontId="5" fillId="0" borderId="0" xfId="2" applyFont="1" applyAlignment="1" applyProtection="1">
      <alignment horizontal="center" vertical="center"/>
    </xf>
    <xf numFmtId="0" fontId="5" fillId="0" borderId="0" xfId="2" applyFont="1" applyAlignment="1" applyProtection="1">
      <alignment horizontal="left" vertical="center"/>
    </xf>
    <xf numFmtId="0" fontId="5" fillId="0" borderId="0" xfId="0" applyFont="1" applyBorder="1" applyAlignment="1" applyProtection="1">
      <alignment vertical="center"/>
    </xf>
    <xf numFmtId="1" fontId="4" fillId="0" borderId="0" xfId="2" applyNumberFormat="1" applyFont="1" applyFill="1" applyBorder="1" applyAlignment="1" applyProtection="1">
      <alignment horizontal="center" vertical="center"/>
    </xf>
    <xf numFmtId="164" fontId="4" fillId="0" borderId="1" xfId="0" applyNumberFormat="1" applyFont="1" applyFill="1" applyBorder="1" applyAlignment="1" applyProtection="1">
      <alignment horizontal="center" vertical="center"/>
    </xf>
    <xf numFmtId="1" fontId="4" fillId="0" borderId="18" xfId="2" applyNumberFormat="1" applyFont="1" applyFill="1" applyBorder="1" applyAlignment="1" applyProtection="1">
      <alignment horizontal="center" vertical="center"/>
    </xf>
    <xf numFmtId="164" fontId="4" fillId="0" borderId="37" xfId="0" applyNumberFormat="1" applyFont="1" applyFill="1" applyBorder="1" applyAlignment="1" applyProtection="1">
      <alignment horizontal="center" vertical="center"/>
    </xf>
    <xf numFmtId="1" fontId="4" fillId="0" borderId="4" xfId="2" applyNumberFormat="1" applyFont="1" applyFill="1" applyBorder="1" applyAlignment="1" applyProtection="1">
      <alignment horizontal="center" vertical="center"/>
    </xf>
    <xf numFmtId="164" fontId="4" fillId="0" borderId="3" xfId="2" applyNumberFormat="1" applyFont="1" applyFill="1" applyBorder="1" applyAlignment="1" applyProtection="1">
      <alignment horizontal="center" vertical="center"/>
    </xf>
    <xf numFmtId="164" fontId="4" fillId="0" borderId="23" xfId="2" applyNumberFormat="1" applyFont="1" applyFill="1" applyBorder="1" applyAlignment="1" applyProtection="1">
      <alignment horizontal="center" vertical="center"/>
    </xf>
    <xf numFmtId="164" fontId="4" fillId="0" borderId="36" xfId="2" applyNumberFormat="1" applyFont="1" applyFill="1" applyBorder="1" applyAlignment="1" applyProtection="1">
      <alignment horizontal="center" vertical="center"/>
    </xf>
    <xf numFmtId="164" fontId="4" fillId="0" borderId="35" xfId="2" applyNumberFormat="1" applyFont="1" applyFill="1" applyBorder="1" applyAlignment="1" applyProtection="1">
      <alignment horizontal="center" vertical="center"/>
    </xf>
    <xf numFmtId="0" fontId="5" fillId="6" borderId="0" xfId="0" applyFont="1" applyFill="1" applyAlignment="1" applyProtection="1">
      <alignment vertical="center"/>
    </xf>
    <xf numFmtId="0" fontId="10" fillId="6" borderId="0" xfId="0" applyFont="1" applyFill="1" applyAlignment="1" applyProtection="1">
      <alignment vertical="center"/>
    </xf>
    <xf numFmtId="0" fontId="10" fillId="0" borderId="0" xfId="0" applyFont="1" applyFill="1" applyAlignment="1" applyProtection="1">
      <alignment vertical="center"/>
    </xf>
    <xf numFmtId="0" fontId="5" fillId="0" borderId="0" xfId="2" applyFont="1" applyFill="1" applyAlignment="1" applyProtection="1">
      <alignment vertical="center"/>
    </xf>
    <xf numFmtId="0" fontId="3" fillId="2" borderId="1" xfId="0" applyFont="1" applyFill="1" applyBorder="1" applyAlignment="1" applyProtection="1">
      <alignment horizontal="center" vertical="center"/>
    </xf>
    <xf numFmtId="166" fontId="5" fillId="0" borderId="0" xfId="2" applyNumberFormat="1" applyFont="1" applyFill="1" applyAlignment="1" applyProtection="1">
      <alignment vertical="center"/>
    </xf>
    <xf numFmtId="0" fontId="3" fillId="3" borderId="33" xfId="2" applyFont="1" applyFill="1" applyBorder="1" applyAlignment="1" applyProtection="1">
      <alignment horizontal="center" vertical="center"/>
    </xf>
    <xf numFmtId="0" fontId="3" fillId="3" borderId="34" xfId="2"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3" borderId="39" xfId="2" applyFont="1" applyFill="1" applyBorder="1" applyAlignment="1" applyProtection="1">
      <alignment horizontal="center" vertical="center"/>
    </xf>
    <xf numFmtId="0" fontId="3" fillId="3" borderId="38" xfId="2" applyFont="1" applyFill="1" applyBorder="1" applyAlignment="1" applyProtection="1">
      <alignment horizontal="center" vertical="center"/>
    </xf>
    <xf numFmtId="0" fontId="3" fillId="0" borderId="18" xfId="2" applyFont="1" applyFill="1" applyBorder="1" applyAlignment="1" applyProtection="1">
      <alignment horizontal="center" vertical="center" shrinkToFit="1"/>
    </xf>
    <xf numFmtId="0" fontId="3" fillId="0" borderId="17" xfId="2" applyFont="1" applyFill="1" applyBorder="1" applyAlignment="1" applyProtection="1">
      <alignment horizontal="center" vertical="center" shrinkToFit="1"/>
    </xf>
    <xf numFmtId="2" fontId="3" fillId="0" borderId="1" xfId="2" applyNumberFormat="1" applyFont="1" applyFill="1" applyBorder="1" applyAlignment="1" applyProtection="1">
      <alignment horizontal="center" vertical="center"/>
    </xf>
    <xf numFmtId="2" fontId="3" fillId="0" borderId="2" xfId="2" applyNumberFormat="1" applyFont="1" applyFill="1" applyBorder="1" applyAlignment="1" applyProtection="1">
      <alignment horizontal="center" vertical="center"/>
    </xf>
    <xf numFmtId="0" fontId="5" fillId="7" borderId="1" xfId="2" applyFont="1" applyFill="1" applyBorder="1" applyAlignment="1" applyProtection="1">
      <alignment horizontal="left" vertical="center"/>
    </xf>
    <xf numFmtId="0" fontId="3" fillId="7" borderId="2" xfId="2" applyFont="1" applyFill="1" applyBorder="1" applyAlignment="1" applyProtection="1">
      <alignment horizontal="center" vertical="center" shrinkToFit="1"/>
    </xf>
    <xf numFmtId="164" fontId="3" fillId="7" borderId="11" xfId="2" applyNumberFormat="1" applyFont="1" applyFill="1" applyBorder="1" applyAlignment="1" applyProtection="1">
      <alignment horizontal="center" vertical="center"/>
    </xf>
    <xf numFmtId="164" fontId="3" fillId="7" borderId="2" xfId="2" applyNumberFormat="1" applyFont="1" applyFill="1" applyBorder="1" applyAlignment="1" applyProtection="1">
      <alignment horizontal="center" vertical="center"/>
    </xf>
    <xf numFmtId="0" fontId="5" fillId="7" borderId="7" xfId="2" applyFont="1" applyFill="1" applyBorder="1" applyAlignment="1" applyProtection="1">
      <alignment horizontal="left" vertical="center"/>
    </xf>
    <xf numFmtId="0" fontId="3" fillId="7" borderId="8" xfId="2" applyFont="1" applyFill="1" applyBorder="1" applyAlignment="1" applyProtection="1">
      <alignment horizontal="center" vertical="center" shrinkToFit="1"/>
    </xf>
    <xf numFmtId="0" fontId="5" fillId="0" borderId="7" xfId="2" applyFont="1" applyBorder="1" applyAlignment="1" applyProtection="1">
      <alignment horizontal="left" vertical="center"/>
    </xf>
    <xf numFmtId="0" fontId="6" fillId="7" borderId="7" xfId="2" applyFont="1" applyFill="1" applyBorder="1" applyAlignment="1" applyProtection="1">
      <alignment horizontal="left" vertical="center"/>
    </xf>
    <xf numFmtId="164" fontId="3" fillId="7" borderId="13" xfId="2" applyNumberFormat="1" applyFont="1" applyFill="1" applyBorder="1" applyAlignment="1" applyProtection="1">
      <alignment horizontal="center" vertical="center"/>
    </xf>
    <xf numFmtId="164" fontId="3" fillId="7" borderId="8" xfId="2" applyNumberFormat="1" applyFont="1" applyFill="1" applyBorder="1" applyAlignment="1" applyProtection="1">
      <alignment horizontal="center" vertical="center"/>
    </xf>
    <xf numFmtId="0" fontId="6" fillId="0" borderId="32" xfId="2" applyFont="1" applyBorder="1" applyAlignment="1" applyProtection="1">
      <alignment horizontal="left" vertical="center"/>
    </xf>
    <xf numFmtId="0" fontId="4" fillId="2" borderId="24" xfId="0" applyNumberFormat="1" applyFont="1" applyFill="1" applyBorder="1" applyAlignment="1" applyProtection="1">
      <alignment horizontal="left" vertical="center" indent="1" shrinkToFit="1"/>
    </xf>
    <xf numFmtId="0" fontId="3" fillId="0" borderId="24" xfId="2" applyFont="1" applyFill="1" applyBorder="1" applyAlignment="1" applyProtection="1">
      <alignment horizontal="right" vertical="center"/>
    </xf>
    <xf numFmtId="0" fontId="2" fillId="3" borderId="27" xfId="2" applyFont="1" applyFill="1" applyBorder="1" applyAlignment="1" applyProtection="1">
      <alignment horizontal="center" vertical="center"/>
    </xf>
    <xf numFmtId="0" fontId="2" fillId="3" borderId="28" xfId="2" applyFont="1" applyFill="1" applyBorder="1" applyAlignment="1" applyProtection="1">
      <alignment horizontal="center" vertical="center"/>
    </xf>
    <xf numFmtId="0" fontId="2" fillId="3" borderId="29" xfId="2" applyFont="1" applyFill="1" applyBorder="1" applyAlignment="1" applyProtection="1">
      <alignment horizontal="center" vertical="center"/>
    </xf>
    <xf numFmtId="0" fontId="4" fillId="3" borderId="21"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22" xfId="2" applyFont="1" applyFill="1" applyBorder="1" applyAlignment="1" applyProtection="1">
      <alignment horizontal="center" vertical="center"/>
    </xf>
    <xf numFmtId="0" fontId="3" fillId="0" borderId="30" xfId="2" applyFont="1" applyFill="1" applyBorder="1" applyAlignment="1" applyProtection="1">
      <alignment horizontal="right" vertical="center"/>
    </xf>
    <xf numFmtId="0" fontId="3" fillId="0" borderId="25" xfId="2" applyFont="1" applyFill="1" applyBorder="1" applyAlignment="1" applyProtection="1">
      <alignment horizontal="right" vertical="center"/>
    </xf>
    <xf numFmtId="0" fontId="4" fillId="0" borderId="25" xfId="2" applyFont="1" applyFill="1" applyBorder="1" applyAlignment="1" applyProtection="1">
      <alignment horizontal="center" vertical="center"/>
    </xf>
    <xf numFmtId="0" fontId="4" fillId="0" borderId="10" xfId="2" applyFont="1" applyFill="1" applyBorder="1" applyAlignment="1" applyProtection="1">
      <alignment horizontal="center" vertical="center"/>
    </xf>
    <xf numFmtId="0" fontId="4" fillId="0" borderId="26" xfId="2" applyNumberFormat="1" applyFont="1" applyFill="1" applyBorder="1" applyAlignment="1" applyProtection="1">
      <alignment horizontal="center" vertical="center" shrinkToFit="1"/>
    </xf>
    <xf numFmtId="0" fontId="4" fillId="0" borderId="16" xfId="2" applyNumberFormat="1" applyFont="1" applyFill="1" applyBorder="1" applyAlignment="1" applyProtection="1">
      <alignment horizontal="center" vertical="center" shrinkToFit="1"/>
    </xf>
    <xf numFmtId="0" fontId="4" fillId="0" borderId="9" xfId="2" applyNumberFormat="1" applyFont="1" applyFill="1" applyBorder="1" applyAlignment="1" applyProtection="1">
      <alignment horizontal="center" vertical="center" shrinkToFit="1"/>
    </xf>
    <xf numFmtId="9" fontId="3" fillId="0" borderId="12" xfId="1" applyFont="1" applyFill="1" applyBorder="1" applyAlignment="1" applyProtection="1">
      <alignment horizontal="center" vertical="center"/>
    </xf>
    <xf numFmtId="9" fontId="3" fillId="0" borderId="5" xfId="1" applyFont="1" applyFill="1" applyBorder="1" applyAlignment="1" applyProtection="1">
      <alignment horizontal="center" vertical="center"/>
    </xf>
    <xf numFmtId="9" fontId="3" fillId="0" borderId="12" xfId="1" applyNumberFormat="1" applyFont="1" applyFill="1" applyBorder="1" applyAlignment="1" applyProtection="1">
      <alignment horizontal="center" vertical="center"/>
    </xf>
    <xf numFmtId="9" fontId="3" fillId="0" borderId="5" xfId="1" applyNumberFormat="1" applyFont="1" applyFill="1" applyBorder="1" applyAlignment="1" applyProtection="1">
      <alignment horizontal="center" vertical="center"/>
    </xf>
    <xf numFmtId="9" fontId="3" fillId="0" borderId="14" xfId="3" applyNumberFormat="1" applyFont="1" applyFill="1" applyBorder="1" applyAlignment="1" applyProtection="1">
      <alignment horizontal="center" vertical="center"/>
    </xf>
    <xf numFmtId="9" fontId="3" fillId="0" borderId="15" xfId="3" applyNumberFormat="1" applyFont="1" applyFill="1" applyBorder="1" applyAlignment="1" applyProtection="1">
      <alignment horizontal="center" vertical="center"/>
    </xf>
    <xf numFmtId="164" fontId="3" fillId="2" borderId="11" xfId="0" applyNumberFormat="1" applyFont="1" applyFill="1" applyBorder="1" applyAlignment="1" applyProtection="1">
      <alignment horizontal="center" vertical="center"/>
    </xf>
    <xf numFmtId="164" fontId="3" fillId="2" borderId="2" xfId="0" applyNumberFormat="1" applyFont="1" applyFill="1" applyBorder="1" applyAlignment="1" applyProtection="1">
      <alignment horizontal="center" vertical="center"/>
    </xf>
    <xf numFmtId="9" fontId="3" fillId="2" borderId="11" xfId="1" applyFont="1" applyFill="1" applyBorder="1" applyAlignment="1" applyProtection="1">
      <alignment horizontal="center" vertical="center"/>
    </xf>
    <xf numFmtId="9" fontId="3" fillId="2" borderId="2" xfId="1" applyFont="1" applyFill="1" applyBorder="1" applyAlignment="1" applyProtection="1">
      <alignment horizontal="center" vertical="center"/>
    </xf>
    <xf numFmtId="165" fontId="3" fillId="2" borderId="13" xfId="3" applyNumberFormat="1" applyFont="1" applyFill="1" applyBorder="1" applyAlignment="1" applyProtection="1">
      <alignment horizontal="center" vertical="center"/>
    </xf>
    <xf numFmtId="165" fontId="3" fillId="2" borderId="8" xfId="3" applyNumberFormat="1" applyFont="1" applyFill="1" applyBorder="1" applyAlignment="1" applyProtection="1">
      <alignment horizontal="center" vertical="center"/>
    </xf>
    <xf numFmtId="164" fontId="3" fillId="0" borderId="14" xfId="2" applyNumberFormat="1" applyFont="1" applyFill="1" applyBorder="1" applyAlignment="1" applyProtection="1">
      <alignment horizontal="center" vertical="center"/>
    </xf>
    <xf numFmtId="164" fontId="3" fillId="0" borderId="15" xfId="2" applyNumberFormat="1" applyFont="1" applyFill="1" applyBorder="1" applyAlignment="1" applyProtection="1">
      <alignment horizontal="center" vertical="center"/>
    </xf>
    <xf numFmtId="164" fontId="3" fillId="0" borderId="6" xfId="2" applyNumberFormat="1" applyFont="1" applyFill="1" applyBorder="1" applyAlignment="1" applyProtection="1">
      <alignment horizontal="center" vertical="center"/>
    </xf>
    <xf numFmtId="0" fontId="4" fillId="2" borderId="37" xfId="0" applyNumberFormat="1" applyFont="1" applyFill="1" applyBorder="1" applyAlignment="1" applyProtection="1">
      <alignment horizontal="left" vertical="center" indent="1" shrinkToFit="1"/>
      <protection locked="0"/>
    </xf>
    <xf numFmtId="0" fontId="4" fillId="2" borderId="6" xfId="0" applyNumberFormat="1" applyFont="1" applyFill="1" applyBorder="1" applyAlignment="1" applyProtection="1">
      <alignment horizontal="left" vertical="center" indent="1" shrinkToFit="1"/>
      <protection locked="0"/>
    </xf>
    <xf numFmtId="0" fontId="4" fillId="2" borderId="11" xfId="0" applyNumberFormat="1" applyFont="1" applyFill="1" applyBorder="1" applyAlignment="1" applyProtection="1">
      <alignment horizontal="left" vertical="center" indent="1" shrinkToFit="1"/>
      <protection locked="0"/>
    </xf>
    <xf numFmtId="0" fontId="3" fillId="0" borderId="24" xfId="0" applyFont="1" applyFill="1" applyBorder="1" applyAlignment="1" applyProtection="1">
      <alignment horizontal="right" vertical="center"/>
    </xf>
    <xf numFmtId="0" fontId="4" fillId="2" borderId="24" xfId="0" applyNumberFormat="1" applyFont="1" applyFill="1" applyBorder="1" applyAlignment="1" applyProtection="1">
      <alignment horizontal="left" vertical="center" indent="1" shrinkToFit="1"/>
      <protection locked="0"/>
    </xf>
    <xf numFmtId="0" fontId="4" fillId="2" borderId="2" xfId="0" applyNumberFormat="1" applyFont="1" applyFill="1" applyBorder="1" applyAlignment="1" applyProtection="1">
      <alignment horizontal="left" vertical="center" indent="1" shrinkToFit="1"/>
      <protection locked="0"/>
    </xf>
    <xf numFmtId="0" fontId="2" fillId="3" borderId="27"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3" fillId="0" borderId="31" xfId="0" applyFont="1" applyFill="1" applyBorder="1" applyAlignment="1" applyProtection="1">
      <alignment horizontal="right" vertical="center"/>
    </xf>
    <xf numFmtId="0" fontId="3" fillId="0" borderId="26" xfId="0" applyFont="1" applyFill="1" applyBorder="1" applyAlignment="1" applyProtection="1">
      <alignment horizontal="right" vertical="center"/>
    </xf>
    <xf numFmtId="0" fontId="4" fillId="2" borderId="30" xfId="0" applyNumberFormat="1" applyFont="1" applyFill="1" applyBorder="1" applyAlignment="1" applyProtection="1">
      <alignment horizontal="left" vertical="center" indent="1" shrinkToFit="1"/>
      <protection locked="0"/>
    </xf>
    <xf numFmtId="0" fontId="4" fillId="2" borderId="16" xfId="0" applyNumberFormat="1" applyFont="1" applyFill="1" applyBorder="1" applyAlignment="1" applyProtection="1">
      <alignment horizontal="left" vertical="center" indent="1" shrinkToFit="1"/>
      <protection locked="0"/>
    </xf>
    <xf numFmtId="0" fontId="3" fillId="0" borderId="25" xfId="0" applyFont="1" applyFill="1" applyBorder="1" applyAlignment="1" applyProtection="1">
      <alignment horizontal="right" vertical="center"/>
    </xf>
    <xf numFmtId="0" fontId="4" fillId="0" borderId="25"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164" fontId="3" fillId="2" borderId="11" xfId="0" applyNumberFormat="1" applyFont="1" applyFill="1" applyBorder="1" applyAlignment="1" applyProtection="1">
      <alignment horizontal="center" vertical="center"/>
      <protection locked="0"/>
    </xf>
    <xf numFmtId="164" fontId="3" fillId="2" borderId="2" xfId="0" applyNumberFormat="1" applyFont="1" applyFill="1" applyBorder="1" applyAlignment="1" applyProtection="1">
      <alignment horizontal="center" vertical="center"/>
      <protection locked="0"/>
    </xf>
    <xf numFmtId="164" fontId="3" fillId="0" borderId="11" xfId="0" applyNumberFormat="1" applyFont="1" applyFill="1" applyBorder="1" applyAlignment="1" applyProtection="1">
      <alignment horizontal="center" vertical="center"/>
    </xf>
    <xf numFmtId="164" fontId="3" fillId="0" borderId="2" xfId="0" applyNumberFormat="1" applyFont="1" applyFill="1" applyBorder="1" applyAlignment="1" applyProtection="1">
      <alignment horizontal="center" vertical="center"/>
    </xf>
    <xf numFmtId="9" fontId="3" fillId="0" borderId="12" xfId="3" applyNumberFormat="1" applyFont="1" applyFill="1" applyBorder="1" applyAlignment="1" applyProtection="1">
      <alignment horizontal="center" vertical="center"/>
    </xf>
    <xf numFmtId="9" fontId="3" fillId="0" borderId="5" xfId="3" applyNumberFormat="1" applyFont="1" applyFill="1" applyBorder="1" applyAlignment="1" applyProtection="1">
      <alignment horizontal="center" vertical="center"/>
    </xf>
    <xf numFmtId="9" fontId="3" fillId="2" borderId="13" xfId="1" applyNumberFormat="1" applyFont="1" applyFill="1" applyBorder="1" applyAlignment="1" applyProtection="1">
      <alignment horizontal="center" vertical="center"/>
      <protection locked="0"/>
    </xf>
    <xf numFmtId="9" fontId="3" fillId="2" borderId="8" xfId="1" applyNumberFormat="1" applyFont="1" applyFill="1" applyBorder="1" applyAlignment="1" applyProtection="1">
      <alignment horizontal="center" vertical="center"/>
      <protection locked="0"/>
    </xf>
    <xf numFmtId="49" fontId="4" fillId="2" borderId="24" xfId="0" applyNumberFormat="1" applyFont="1" applyFill="1" applyBorder="1" applyAlignment="1" applyProtection="1">
      <alignment horizontal="left" vertical="center" indent="1" shrinkToFit="1"/>
      <protection locked="0"/>
    </xf>
    <xf numFmtId="49" fontId="4" fillId="2" borderId="30" xfId="0" applyNumberFormat="1" applyFont="1" applyFill="1" applyBorder="1" applyAlignment="1" applyProtection="1">
      <alignment horizontal="left" vertical="center" indent="1" shrinkToFit="1"/>
      <protection locked="0"/>
    </xf>
    <xf numFmtId="49" fontId="4" fillId="2" borderId="16" xfId="0" applyNumberFormat="1" applyFont="1" applyFill="1" applyBorder="1" applyAlignment="1" applyProtection="1">
      <alignment horizontal="left" vertical="center" indent="1" shrinkToFit="1"/>
      <protection locked="0"/>
    </xf>
    <xf numFmtId="49" fontId="4" fillId="2" borderId="25" xfId="0" applyNumberFormat="1" applyFont="1" applyFill="1" applyBorder="1" applyAlignment="1" applyProtection="1">
      <alignment horizontal="left" vertical="center" indent="1" shrinkToFit="1"/>
      <protection locked="0"/>
    </xf>
    <xf numFmtId="49" fontId="4" fillId="0" borderId="30" xfId="0" applyNumberFormat="1" applyFont="1" applyFill="1" applyBorder="1" applyAlignment="1" applyProtection="1">
      <alignment horizontal="left" vertical="center" indent="1" shrinkToFit="1"/>
      <protection locked="0"/>
    </xf>
    <xf numFmtId="49" fontId="4" fillId="0" borderId="16" xfId="0" applyNumberFormat="1" applyFont="1" applyFill="1" applyBorder="1" applyAlignment="1" applyProtection="1">
      <alignment horizontal="left" vertical="center" indent="1" shrinkToFit="1"/>
      <protection locked="0"/>
    </xf>
    <xf numFmtId="49" fontId="4" fillId="0" borderId="26" xfId="0" applyNumberFormat="1" applyFont="1" applyFill="1" applyBorder="1" applyAlignment="1" applyProtection="1">
      <alignment horizontal="center" vertical="center" shrinkToFit="1"/>
    </xf>
    <xf numFmtId="49" fontId="4" fillId="0" borderId="16" xfId="0" applyNumberFormat="1" applyFont="1" applyFill="1" applyBorder="1" applyAlignment="1" applyProtection="1">
      <alignment horizontal="center" vertical="center" shrinkToFit="1"/>
    </xf>
    <xf numFmtId="9" fontId="3" fillId="0" borderId="14" xfId="1" applyNumberFormat="1" applyFont="1" applyFill="1" applyBorder="1" applyAlignment="1" applyProtection="1">
      <alignment horizontal="center" vertical="center"/>
    </xf>
    <xf numFmtId="9" fontId="3" fillId="0" borderId="15" xfId="1" applyNumberFormat="1" applyFont="1" applyFill="1" applyBorder="1" applyAlignment="1" applyProtection="1">
      <alignment horizontal="center" vertical="center"/>
    </xf>
    <xf numFmtId="9" fontId="3" fillId="2" borderId="14" xfId="1" applyFont="1" applyFill="1" applyBorder="1" applyAlignment="1" applyProtection="1">
      <alignment horizontal="center" vertical="center"/>
      <protection locked="0"/>
    </xf>
    <xf numFmtId="9" fontId="3" fillId="2" borderId="15" xfId="1" applyFont="1" applyFill="1" applyBorder="1" applyAlignment="1" applyProtection="1">
      <alignment horizontal="center" vertical="center"/>
      <protection locked="0"/>
    </xf>
    <xf numFmtId="165" fontId="3" fillId="0" borderId="13" xfId="1" applyNumberFormat="1" applyFont="1" applyFill="1" applyBorder="1" applyAlignment="1" applyProtection="1">
      <alignment horizontal="center" vertical="center"/>
      <protection locked="0"/>
    </xf>
    <xf numFmtId="165" fontId="3" fillId="0" borderId="8" xfId="1" applyNumberFormat="1" applyFont="1" applyFill="1" applyBorder="1" applyAlignment="1" applyProtection="1">
      <alignment horizontal="center" vertical="center"/>
      <protection locked="0"/>
    </xf>
    <xf numFmtId="164" fontId="3" fillId="5" borderId="14" xfId="0" applyNumberFormat="1" applyFont="1" applyFill="1" applyBorder="1" applyAlignment="1" applyProtection="1">
      <alignment horizontal="center" vertical="center"/>
    </xf>
    <xf numFmtId="164" fontId="3" fillId="5" borderId="15" xfId="0" applyNumberFormat="1" applyFont="1" applyFill="1" applyBorder="1" applyAlignment="1" applyProtection="1">
      <alignment horizontal="center" vertical="center"/>
    </xf>
    <xf numFmtId="164" fontId="3" fillId="0" borderId="14"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5" borderId="6" xfId="0" applyNumberFormat="1" applyFont="1" applyFill="1" applyBorder="1" applyAlignment="1" applyProtection="1">
      <alignment horizontal="center" vertical="center"/>
    </xf>
    <xf numFmtId="164" fontId="3" fillId="0" borderId="6" xfId="0" applyNumberFormat="1" applyFont="1" applyFill="1" applyBorder="1" applyAlignment="1" applyProtection="1">
      <alignment horizontal="center" vertical="center"/>
    </xf>
    <xf numFmtId="49" fontId="4" fillId="2" borderId="24" xfId="2" applyNumberFormat="1" applyFont="1" applyFill="1" applyBorder="1" applyAlignment="1" applyProtection="1">
      <alignment horizontal="left" vertical="center" indent="1" shrinkToFit="1"/>
      <protection locked="0"/>
    </xf>
    <xf numFmtId="49" fontId="4" fillId="2" borderId="2" xfId="2" applyNumberFormat="1" applyFont="1" applyFill="1" applyBorder="1" applyAlignment="1" applyProtection="1">
      <alignment horizontal="left" vertical="center" indent="1" shrinkToFit="1"/>
      <protection locked="0"/>
    </xf>
    <xf numFmtId="49" fontId="4" fillId="2" borderId="30" xfId="2" applyNumberFormat="1" applyFont="1" applyFill="1" applyBorder="1" applyAlignment="1" applyProtection="1">
      <alignment horizontal="left" vertical="center" indent="1" shrinkToFit="1"/>
      <protection locked="0"/>
    </xf>
    <xf numFmtId="0" fontId="3" fillId="0" borderId="31" xfId="2" applyFont="1" applyFill="1" applyBorder="1" applyAlignment="1" applyProtection="1">
      <alignment horizontal="right" vertical="center"/>
    </xf>
    <xf numFmtId="0" fontId="3" fillId="0" borderId="26" xfId="2" applyFont="1" applyFill="1" applyBorder="1" applyAlignment="1" applyProtection="1">
      <alignment horizontal="right" vertical="center"/>
    </xf>
    <xf numFmtId="49" fontId="4" fillId="2" borderId="16" xfId="2" applyNumberFormat="1" applyFont="1" applyFill="1" applyBorder="1" applyAlignment="1" applyProtection="1">
      <alignment horizontal="left" vertical="center" indent="1" shrinkToFit="1"/>
      <protection locked="0"/>
    </xf>
    <xf numFmtId="49" fontId="4" fillId="2" borderId="25" xfId="2" applyNumberFormat="1" applyFont="1" applyFill="1" applyBorder="1" applyAlignment="1" applyProtection="1">
      <alignment horizontal="left" vertical="center" indent="1" shrinkToFit="1"/>
      <protection locked="0"/>
    </xf>
    <xf numFmtId="49" fontId="4" fillId="0" borderId="26" xfId="2" applyNumberFormat="1" applyFont="1" applyFill="1" applyBorder="1" applyAlignment="1" applyProtection="1">
      <alignment horizontal="center" vertical="center" shrinkToFit="1"/>
    </xf>
    <xf numFmtId="49" fontId="4" fillId="0" borderId="16" xfId="2" applyNumberFormat="1" applyFont="1" applyFill="1" applyBorder="1" applyAlignment="1" applyProtection="1">
      <alignment horizontal="center" vertical="center" shrinkToFit="1"/>
    </xf>
    <xf numFmtId="49" fontId="4" fillId="0" borderId="9" xfId="2" applyNumberFormat="1" applyFont="1" applyFill="1" applyBorder="1" applyAlignment="1" applyProtection="1">
      <alignment horizontal="center" vertical="center" shrinkToFit="1"/>
    </xf>
    <xf numFmtId="164" fontId="3" fillId="2" borderId="11" xfId="2" applyNumberFormat="1" applyFont="1" applyFill="1" applyBorder="1" applyAlignment="1" applyProtection="1">
      <alignment horizontal="center" vertical="center"/>
      <protection locked="0"/>
    </xf>
    <xf numFmtId="164" fontId="3" fillId="2" borderId="2" xfId="2" applyNumberFormat="1" applyFont="1" applyFill="1" applyBorder="1" applyAlignment="1" applyProtection="1">
      <alignment horizontal="center" vertical="center"/>
      <protection locked="0"/>
    </xf>
    <xf numFmtId="165" fontId="3" fillId="2" borderId="13" xfId="3" applyNumberFormat="1" applyFont="1" applyFill="1" applyBorder="1" applyAlignment="1" applyProtection="1">
      <alignment horizontal="center" vertical="center"/>
      <protection locked="0"/>
    </xf>
    <xf numFmtId="165" fontId="3" fillId="2" borderId="8" xfId="3" applyNumberFormat="1" applyFont="1" applyFill="1" applyBorder="1" applyAlignment="1" applyProtection="1">
      <alignment horizontal="center" vertical="center"/>
      <protection locked="0"/>
    </xf>
  </cellXfs>
  <cellStyles count="4">
    <cellStyle name="Normal" xfId="0" builtinId="0"/>
    <cellStyle name="Normal 2" xfId="2"/>
    <cellStyle name="Percent" xfId="1" builtinId="5"/>
    <cellStyle name="Percent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15</xdr:col>
      <xdr:colOff>306917</xdr:colOff>
      <xdr:row>34</xdr:row>
      <xdr:rowOff>0</xdr:rowOff>
    </xdr:from>
    <xdr:ext cx="184731" cy="264560"/>
    <xdr:sp macro="" textlink="">
      <xdr:nvSpPr>
        <xdr:cNvPr id="2" name="TextBox 1"/>
        <xdr:cNvSpPr txBox="1"/>
      </xdr:nvSpPr>
      <xdr:spPr>
        <a:xfrm>
          <a:off x="9841442" y="67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306917</xdr:colOff>
      <xdr:row>35</xdr:row>
      <xdr:rowOff>63500</xdr:rowOff>
    </xdr:from>
    <xdr:ext cx="184731" cy="264560"/>
    <xdr:sp macro="" textlink="">
      <xdr:nvSpPr>
        <xdr:cNvPr id="2" name="TextBox 1"/>
        <xdr:cNvSpPr txBox="1"/>
      </xdr:nvSpPr>
      <xdr:spPr>
        <a:xfrm>
          <a:off x="9841442" y="634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L75"/>
  <sheetViews>
    <sheetView zoomScale="90" zoomScaleNormal="90" workbookViewId="0">
      <selection activeCell="P20" sqref="P20"/>
    </sheetView>
  </sheetViews>
  <sheetFormatPr defaultRowHeight="15.75" x14ac:dyDescent="0.2"/>
  <cols>
    <col min="1" max="1" width="8.7109375" style="175" customWidth="1"/>
    <col min="2" max="2" width="18" style="81" customWidth="1"/>
    <col min="3" max="3" width="18.7109375" style="81" customWidth="1"/>
    <col min="4" max="11" width="8.7109375" style="81" customWidth="1"/>
    <col min="12" max="16384" width="9.140625" style="175"/>
  </cols>
  <sheetData>
    <row r="1" spans="2:11" ht="16.5" thickBot="1" x14ac:dyDescent="0.25">
      <c r="B1" s="174" t="s">
        <v>90</v>
      </c>
      <c r="C1" s="175"/>
    </row>
    <row r="2" spans="2:11" ht="23.25" x14ac:dyDescent="0.2">
      <c r="B2" s="200" t="s">
        <v>0</v>
      </c>
      <c r="C2" s="201"/>
      <c r="D2" s="201"/>
      <c r="E2" s="201"/>
      <c r="F2" s="201"/>
      <c r="G2" s="201"/>
      <c r="H2" s="201"/>
      <c r="I2" s="201"/>
      <c r="J2" s="201"/>
      <c r="K2" s="202"/>
    </row>
    <row r="3" spans="2:11" ht="16.5" thickBot="1" x14ac:dyDescent="0.25">
      <c r="B3" s="203" t="s">
        <v>95</v>
      </c>
      <c r="C3" s="204"/>
      <c r="D3" s="204"/>
      <c r="E3" s="204"/>
      <c r="F3" s="204"/>
      <c r="G3" s="204"/>
      <c r="H3" s="204"/>
      <c r="I3" s="204"/>
      <c r="J3" s="204"/>
      <c r="K3" s="205"/>
    </row>
    <row r="4" spans="2:11" x14ac:dyDescent="0.2">
      <c r="B4" s="82" t="s">
        <v>2</v>
      </c>
      <c r="C4" s="198" t="str">
        <f>IF('PRINT - Standard Intersection'!C4&lt;&gt;0,'PRINT - Standard Intersection'!C4,"")</f>
        <v/>
      </c>
      <c r="D4" s="198"/>
      <c r="E4" s="198"/>
      <c r="F4" s="198"/>
      <c r="G4" s="198"/>
      <c r="H4" s="206" t="s">
        <v>61</v>
      </c>
      <c r="I4" s="206"/>
      <c r="J4" s="198" t="str">
        <f>IF('PRINT - Standard Intersection'!J4&lt;&gt;0,'PRINT - Standard Intersection'!J4,"")</f>
        <v/>
      </c>
      <c r="K4" s="198"/>
    </row>
    <row r="5" spans="2:11" x14ac:dyDescent="0.2">
      <c r="B5" s="83" t="s">
        <v>1</v>
      </c>
      <c r="C5" s="198" t="str">
        <f>IF('PRINT - Standard Intersection'!C5&lt;&gt;0,'PRINT - Standard Intersection'!C5,"")</f>
        <v/>
      </c>
      <c r="D5" s="198"/>
      <c r="E5" s="198"/>
      <c r="F5" s="198"/>
      <c r="G5" s="198"/>
      <c r="H5" s="199" t="s">
        <v>62</v>
      </c>
      <c r="I5" s="199"/>
      <c r="J5" s="198" t="str">
        <f>IF('PRINT - Standard Intersection'!J5&lt;&gt;0,'PRINT - Standard Intersection'!J5,"")</f>
        <v/>
      </c>
      <c r="K5" s="198"/>
    </row>
    <row r="6" spans="2:11" x14ac:dyDescent="0.2">
      <c r="B6" s="83" t="s">
        <v>4</v>
      </c>
      <c r="C6" s="198" t="str">
        <f>IF('PRINT - Standard Intersection'!C6&lt;&gt;0,'PRINT - Standard Intersection'!C6,"")</f>
        <v/>
      </c>
      <c r="D6" s="198"/>
      <c r="E6" s="198"/>
      <c r="F6" s="198"/>
      <c r="G6" s="198"/>
      <c r="H6" s="199" t="s">
        <v>63</v>
      </c>
      <c r="I6" s="199"/>
      <c r="J6" s="198" t="str">
        <f>IF('PRINT - Standard Intersection'!J6&lt;&gt;0,'PRINT - Standard Intersection'!J6,"")</f>
        <v/>
      </c>
      <c r="K6" s="198"/>
    </row>
    <row r="7" spans="2:11" x14ac:dyDescent="0.2">
      <c r="B7" s="83" t="s">
        <v>6</v>
      </c>
      <c r="C7" s="198" t="str">
        <f>IF('PRINT - Standard Intersection'!C7&lt;&gt;0,'PRINT - Standard Intersection'!C7,"")</f>
        <v/>
      </c>
      <c r="D7" s="198"/>
      <c r="E7" s="198"/>
      <c r="F7" s="198"/>
      <c r="G7" s="198"/>
      <c r="H7" s="199" t="s">
        <v>3</v>
      </c>
      <c r="I7" s="199"/>
      <c r="J7" s="198" t="str">
        <f>IF('PRINT - Standard Intersection'!J7&lt;&gt;0,'PRINT - Standard Intersection'!J7,"")</f>
        <v/>
      </c>
      <c r="K7" s="198"/>
    </row>
    <row r="8" spans="2:11" x14ac:dyDescent="0.2">
      <c r="B8" s="83" t="s">
        <v>7</v>
      </c>
      <c r="C8" s="198" t="str">
        <f>IF('PRINT - Standard Intersection'!C8&lt;&gt;0,'PRINT - Standard Intersection'!C8,"")</f>
        <v/>
      </c>
      <c r="D8" s="198"/>
      <c r="E8" s="198"/>
      <c r="F8" s="198"/>
      <c r="G8" s="198"/>
      <c r="H8" s="199" t="s">
        <v>5</v>
      </c>
      <c r="I8" s="199"/>
      <c r="J8" s="198" t="str">
        <f>IF('PRINT - Standard Intersection'!J8&lt;&gt;0,'PRINT - Standard Intersection'!J8,"")</f>
        <v/>
      </c>
      <c r="K8" s="198"/>
    </row>
    <row r="9" spans="2:11" ht="16.5" thickBot="1" x14ac:dyDescent="0.25">
      <c r="B9" s="84" t="s">
        <v>9</v>
      </c>
      <c r="C9" s="198" t="str">
        <f>IF('PRINT - Standard Intersection'!C9&lt;&gt;0,'PRINT - Standard Intersection'!C9,"")</f>
        <v/>
      </c>
      <c r="D9" s="198"/>
      <c r="E9" s="198"/>
      <c r="F9" s="198"/>
      <c r="G9" s="198"/>
      <c r="H9" s="207" t="s">
        <v>8</v>
      </c>
      <c r="I9" s="207"/>
      <c r="J9" s="208"/>
      <c r="K9" s="209"/>
    </row>
    <row r="10" spans="2:11" ht="16.5" thickBot="1" x14ac:dyDescent="0.25">
      <c r="B10" s="85"/>
      <c r="C10" s="86"/>
      <c r="D10" s="87"/>
      <c r="E10" s="87"/>
      <c r="F10" s="87"/>
      <c r="G10" s="87"/>
      <c r="H10" s="87"/>
      <c r="I10" s="87"/>
      <c r="J10" s="87"/>
      <c r="K10" s="88"/>
    </row>
    <row r="11" spans="2:11" x14ac:dyDescent="0.2">
      <c r="B11" s="89" t="s">
        <v>10</v>
      </c>
      <c r="C11" s="90" t="s">
        <v>44</v>
      </c>
      <c r="D11" s="210" t="str">
        <f>'PRINT - Standard Intersection'!D11</f>
        <v/>
      </c>
      <c r="E11" s="211"/>
      <c r="F11" s="212" t="str">
        <f>'PRINT - Standard Intersection'!F11</f>
        <v/>
      </c>
      <c r="G11" s="211"/>
      <c r="H11" s="212" t="str">
        <f>'PRINT - Standard Intersection'!H11</f>
        <v/>
      </c>
      <c r="I11" s="211"/>
      <c r="J11" s="212" t="str">
        <f>'PRINT - Standard Intersection'!J11</f>
        <v/>
      </c>
      <c r="K11" s="211"/>
    </row>
    <row r="12" spans="2:11" x14ac:dyDescent="0.2">
      <c r="B12" s="91"/>
      <c r="C12" s="92" t="s">
        <v>45</v>
      </c>
      <c r="D12" s="93" t="s">
        <v>11</v>
      </c>
      <c r="E12" s="94"/>
      <c r="F12" s="95" t="s">
        <v>29</v>
      </c>
      <c r="G12" s="94"/>
      <c r="H12" s="95" t="s">
        <v>12</v>
      </c>
      <c r="I12" s="94"/>
      <c r="J12" s="95" t="s">
        <v>13</v>
      </c>
      <c r="K12" s="94"/>
    </row>
    <row r="13" spans="2:11" x14ac:dyDescent="0.2">
      <c r="B13" s="96"/>
      <c r="C13" s="97" t="s">
        <v>43</v>
      </c>
      <c r="D13" s="98" t="s">
        <v>14</v>
      </c>
      <c r="E13" s="99" t="s">
        <v>15</v>
      </c>
      <c r="F13" s="100" t="s">
        <v>14</v>
      </c>
      <c r="G13" s="99" t="s">
        <v>15</v>
      </c>
      <c r="H13" s="100" t="s">
        <v>14</v>
      </c>
      <c r="I13" s="99" t="s">
        <v>15</v>
      </c>
      <c r="J13" s="100" t="s">
        <v>14</v>
      </c>
      <c r="K13" s="99" t="s">
        <v>15</v>
      </c>
    </row>
    <row r="14" spans="2:11" ht="9.9499999999999993" customHeight="1" x14ac:dyDescent="0.2">
      <c r="B14" s="101"/>
      <c r="C14" s="102"/>
      <c r="D14" s="178"/>
      <c r="E14" s="178"/>
      <c r="F14" s="178"/>
      <c r="G14" s="178"/>
      <c r="H14" s="178"/>
      <c r="I14" s="178"/>
      <c r="J14" s="178"/>
      <c r="K14" s="179"/>
    </row>
    <row r="15" spans="2:11" x14ac:dyDescent="0.2">
      <c r="B15" s="104" t="s">
        <v>16</v>
      </c>
      <c r="C15" s="105" t="s">
        <v>46</v>
      </c>
      <c r="D15" s="176" t="str">
        <f>IF('PRINT - Standard Intersection'!D15&lt;&gt;0,'PRINT - Standard Intersection'!D15,"")</f>
        <v/>
      </c>
      <c r="E15" s="176" t="str">
        <f>IF('PRINT - Standard Intersection'!E15&lt;&gt;0,'PRINT - Standard Intersection'!E15,"")</f>
        <v/>
      </c>
      <c r="F15" s="176" t="str">
        <f>IF('PRINT - Standard Intersection'!F15&lt;&gt;0,'PRINT - Standard Intersection'!F15,"")</f>
        <v/>
      </c>
      <c r="G15" s="176" t="str">
        <f>IF('PRINT - Standard Intersection'!G15&lt;&gt;0,'PRINT - Standard Intersection'!G15,"")</f>
        <v/>
      </c>
      <c r="H15" s="176" t="str">
        <f>IF('PRINT - Standard Intersection'!H15&lt;&gt;0,'PRINT - Standard Intersection'!H15,"")</f>
        <v/>
      </c>
      <c r="I15" s="176" t="str">
        <f>IF('PRINT - Standard Intersection'!I15&lt;&gt;0,'PRINT - Standard Intersection'!I15,"")</f>
        <v/>
      </c>
      <c r="J15" s="176" t="str">
        <f>IF('PRINT - Standard Intersection'!J15&lt;&gt;0,'PRINT - Standard Intersection'!J15,"")</f>
        <v/>
      </c>
      <c r="K15" s="176" t="str">
        <f>IF('PRINT - Standard Intersection'!K15&lt;&gt;0,'PRINT - Standard Intersection'!K15,"")</f>
        <v/>
      </c>
    </row>
    <row r="16" spans="2:11" x14ac:dyDescent="0.2">
      <c r="B16" s="108"/>
      <c r="C16" s="109" t="s">
        <v>47</v>
      </c>
      <c r="D16" s="176" t="str">
        <f>IF('PRINT - Standard Intersection'!D16&lt;&gt;0,'PRINT - Standard Intersection'!D16,"")</f>
        <v/>
      </c>
      <c r="E16" s="180"/>
      <c r="F16" s="176" t="str">
        <f>IF('PRINT - Standard Intersection'!F16&lt;&gt;0,'PRINT - Standard Intersection'!F16,"")</f>
        <v/>
      </c>
      <c r="G16" s="180"/>
      <c r="H16" s="176" t="str">
        <f>IF('PRINT - Standard Intersection'!H16&lt;&gt;0,'PRINT - Standard Intersection'!H16,"")</f>
        <v/>
      </c>
      <c r="I16" s="180"/>
      <c r="J16" s="176" t="str">
        <f>IF('PRINT - Standard Intersection'!J16&lt;&gt;0,'PRINT - Standard Intersection'!J16,"")</f>
        <v/>
      </c>
      <c r="K16" s="180"/>
    </row>
    <row r="17" spans="2:11" x14ac:dyDescent="0.2">
      <c r="B17" s="112" t="s">
        <v>68</v>
      </c>
      <c r="C17" s="113"/>
      <c r="D17" s="176" t="str">
        <f>IF('PRINT - Standard Intersection'!D17&lt;&gt;0,'PRINT - Standard Intersection'!D17,"")</f>
        <v/>
      </c>
      <c r="E17" s="180"/>
      <c r="F17" s="176" t="str">
        <f>IF('PRINT - Standard Intersection'!F17&lt;&gt;0,'PRINT - Standard Intersection'!F17,"")</f>
        <v/>
      </c>
      <c r="G17" s="180"/>
      <c r="H17" s="176" t="str">
        <f>IF('PRINT - Standard Intersection'!H17&lt;&gt;0,'PRINT - Standard Intersection'!H17,"")</f>
        <v/>
      </c>
      <c r="I17" s="180"/>
      <c r="J17" s="176" t="str">
        <f>IF('PRINT - Standard Intersection'!J17&lt;&gt;0,'PRINT - Standard Intersection'!J17,"")</f>
        <v/>
      </c>
      <c r="K17" s="180"/>
    </row>
    <row r="18" spans="2:11" ht="9.9499999999999993" customHeight="1" x14ac:dyDescent="0.2">
      <c r="B18" s="101"/>
      <c r="C18" s="102"/>
      <c r="D18" s="181"/>
      <c r="E18" s="181"/>
      <c r="F18" s="181"/>
      <c r="G18" s="181"/>
      <c r="H18" s="181"/>
      <c r="I18" s="181"/>
      <c r="J18" s="181"/>
      <c r="K18" s="182"/>
    </row>
    <row r="19" spans="2:11" x14ac:dyDescent="0.2">
      <c r="B19" s="104" t="s">
        <v>17</v>
      </c>
      <c r="C19" s="183" t="s">
        <v>18</v>
      </c>
      <c r="D19" s="176">
        <f>IF('PRINT - Standard Intersection'!D19&lt;&gt;0,'PRINT - Standard Intersection'!D19,"")</f>
        <v>20</v>
      </c>
      <c r="E19" s="176">
        <f>IF('PRINT - Standard Intersection'!E19&lt;&gt;0,'PRINT - Standard Intersection'!E19,"")</f>
        <v>45</v>
      </c>
      <c r="F19" s="176">
        <f>IF('PRINT - Standard Intersection'!F19&lt;&gt;0,'PRINT - Standard Intersection'!F19,"")</f>
        <v>20</v>
      </c>
      <c r="G19" s="176">
        <f>IF('PRINT - Standard Intersection'!G19&lt;&gt;0,'PRINT - Standard Intersection'!G19,"")</f>
        <v>45</v>
      </c>
      <c r="H19" s="176">
        <f>IF('PRINT - Standard Intersection'!H19&lt;&gt;0,'PRINT - Standard Intersection'!H19,"")</f>
        <v>20</v>
      </c>
      <c r="I19" s="176">
        <f>IF('PRINT - Standard Intersection'!I19&lt;&gt;0,'PRINT - Standard Intersection'!I19,"")</f>
        <v>45</v>
      </c>
      <c r="J19" s="176">
        <f>IF('PRINT - Standard Intersection'!J19&lt;&gt;0,'PRINT - Standard Intersection'!J19,"")</f>
        <v>20</v>
      </c>
      <c r="K19" s="176">
        <f>IF('PRINT - Standard Intersection'!K19&lt;&gt;0,'PRINT - Standard Intersection'!K19,"")</f>
        <v>45</v>
      </c>
    </row>
    <row r="20" spans="2:11" x14ac:dyDescent="0.2">
      <c r="B20" s="108"/>
      <c r="C20" s="184" t="s">
        <v>19</v>
      </c>
      <c r="D20" s="185">
        <f t="shared" ref="D20:K20" si="0">IF(D19&lt;&gt;"",1.4667*D19,"")</f>
        <v>29.333999999999996</v>
      </c>
      <c r="E20" s="186">
        <f t="shared" si="0"/>
        <v>66.001499999999993</v>
      </c>
      <c r="F20" s="185">
        <f t="shared" si="0"/>
        <v>29.333999999999996</v>
      </c>
      <c r="G20" s="186">
        <f t="shared" si="0"/>
        <v>66.001499999999993</v>
      </c>
      <c r="H20" s="185">
        <f t="shared" si="0"/>
        <v>29.333999999999996</v>
      </c>
      <c r="I20" s="186">
        <f t="shared" si="0"/>
        <v>66.001499999999993</v>
      </c>
      <c r="J20" s="185">
        <f t="shared" si="0"/>
        <v>29.333999999999996</v>
      </c>
      <c r="K20" s="186">
        <f t="shared" si="0"/>
        <v>66.001499999999993</v>
      </c>
    </row>
    <row r="21" spans="2:11" ht="9.9499999999999993" customHeight="1" x14ac:dyDescent="0.2">
      <c r="B21" s="101"/>
      <c r="C21" s="123"/>
      <c r="D21" s="102"/>
      <c r="E21" s="102"/>
      <c r="F21" s="102"/>
      <c r="G21" s="102"/>
      <c r="H21" s="102"/>
      <c r="I21" s="102"/>
      <c r="J21" s="102"/>
      <c r="K21" s="103"/>
    </row>
    <row r="22" spans="2:11" x14ac:dyDescent="0.2">
      <c r="B22" s="104" t="s">
        <v>20</v>
      </c>
      <c r="C22" s="117" t="s">
        <v>21</v>
      </c>
      <c r="D22" s="213" t="str">
        <f>IF(OR(D23&lt;&gt;"",D28&lt;&gt;""),MIN(D23,D28),"0")</f>
        <v>0</v>
      </c>
      <c r="E22" s="214"/>
      <c r="F22" s="215" t="str">
        <f>IF(OR(F23&lt;&gt;"",F28&lt;&gt;""),MIN(F23,F28),"0")</f>
        <v>0</v>
      </c>
      <c r="G22" s="216"/>
      <c r="H22" s="215" t="str">
        <f>IF(OR(H23&lt;&gt;"",H28&lt;&gt;""),MIN(H23,H28),"0")</f>
        <v>0</v>
      </c>
      <c r="I22" s="216"/>
      <c r="J22" s="215" t="str">
        <f>IF(OR(J23&lt;&gt;"",J28&lt;&gt;""),MIN(J23,J28),"0")</f>
        <v>0</v>
      </c>
      <c r="K22" s="216"/>
    </row>
    <row r="23" spans="2:11" ht="15.75" hidden="1" customHeight="1" x14ac:dyDescent="0.2">
      <c r="B23" s="124" t="s">
        <v>57</v>
      </c>
      <c r="C23" s="125" t="s">
        <v>58</v>
      </c>
      <c r="D23" s="217" t="str">
        <f>IF(AND(D24&lt;&gt;"",D25&lt;&gt;"",D26&lt;&gt;""),IF((D24-D25)/D26&lt;0,ROUNDUP((D24-D25)/D26,2),ROUNDDOWN((D24-D25)/D26,2)),"")</f>
        <v/>
      </c>
      <c r="E23" s="218"/>
      <c r="F23" s="217" t="str">
        <f>IF(AND(F24&lt;&gt;"",F25&lt;&gt;"",F26&lt;&gt;""),IF((F24-F25)/F26&lt;0,ROUNDUP((F24-F25)/F26,2),ROUNDDOWN((F24-F25)/F26,2)),"")</f>
        <v/>
      </c>
      <c r="G23" s="218"/>
      <c r="H23" s="217" t="str">
        <f>IF(AND(H24&lt;&gt;"",H25&lt;&gt;"",H26&lt;&gt;""),IF((H24-H25)/H26&lt;0,ROUNDUP((H24-H25)/H26,2),ROUNDDOWN((H24-H25)/H26,2)),"")</f>
        <v/>
      </c>
      <c r="I23" s="218"/>
      <c r="J23" s="217" t="str">
        <f>IF(AND(J24&lt;&gt;"",J25&lt;&gt;"",J26&lt;&gt;""),IF((J24-J25)/J26&lt;0,ROUNDUP((J24-J25)/J26,2),ROUNDDOWN((J24-J25)/J26,2)),"")</f>
        <v/>
      </c>
      <c r="K23" s="218"/>
    </row>
    <row r="24" spans="2:11" x14ac:dyDescent="0.2">
      <c r="B24" s="126"/>
      <c r="C24" s="125" t="s">
        <v>22</v>
      </c>
      <c r="D24" s="219" t="str">
        <f>IF('PRINT - Standard Intersection'!D23&lt;&gt;0,'PRINT - Standard Intersection'!D23,"")</f>
        <v/>
      </c>
      <c r="E24" s="220"/>
      <c r="F24" s="219" t="str">
        <f>IF('PRINT - Standard Intersection'!F23&lt;&gt;0,'PRINT - Standard Intersection'!F23,"")</f>
        <v/>
      </c>
      <c r="G24" s="220"/>
      <c r="H24" s="219" t="str">
        <f>IF('PRINT - Standard Intersection'!H23&lt;&gt;0,'PRINT - Standard Intersection'!H23,"")</f>
        <v/>
      </c>
      <c r="I24" s="220"/>
      <c r="J24" s="219" t="str">
        <f>IF('PRINT - Standard Intersection'!J23&lt;&gt;0,'PRINT - Standard Intersection'!J23,"")</f>
        <v/>
      </c>
      <c r="K24" s="220"/>
    </row>
    <row r="25" spans="2:11" x14ac:dyDescent="0.2">
      <c r="B25" s="126"/>
      <c r="C25" s="125" t="s">
        <v>23</v>
      </c>
      <c r="D25" s="219" t="str">
        <f>IF('PRINT - Standard Intersection'!D24&lt;&gt;0,'PRINT - Standard Intersection'!D24,"")</f>
        <v/>
      </c>
      <c r="E25" s="220"/>
      <c r="F25" s="219" t="str">
        <f>IF('PRINT - Standard Intersection'!F24&lt;&gt;0,'PRINT - Standard Intersection'!F24,"")</f>
        <v/>
      </c>
      <c r="G25" s="220"/>
      <c r="H25" s="219" t="str">
        <f>IF('PRINT - Standard Intersection'!H24&lt;&gt;0,'PRINT - Standard Intersection'!H24,"")</f>
        <v/>
      </c>
      <c r="I25" s="220"/>
      <c r="J25" s="219" t="str">
        <f>IF('PRINT - Standard Intersection'!J24&lt;&gt;0,'PRINT - Standard Intersection'!J24,"")</f>
        <v/>
      </c>
      <c r="K25" s="220"/>
    </row>
    <row r="26" spans="2:11" x14ac:dyDescent="0.2">
      <c r="B26" s="126"/>
      <c r="C26" s="125" t="s">
        <v>24</v>
      </c>
      <c r="D26" s="219" t="str">
        <f>IF('PRINT - Standard Intersection'!D25&lt;&gt;0,'PRINT - Standard Intersection'!D25,"")</f>
        <v/>
      </c>
      <c r="E26" s="220"/>
      <c r="F26" s="219" t="str">
        <f>IF('PRINT - Standard Intersection'!F25&lt;&gt;0,'PRINT - Standard Intersection'!F25,"")</f>
        <v/>
      </c>
      <c r="G26" s="220"/>
      <c r="H26" s="219" t="str">
        <f>IF('PRINT - Standard Intersection'!H25&lt;&gt;0,'PRINT - Standard Intersection'!H25,"")</f>
        <v/>
      </c>
      <c r="I26" s="220"/>
      <c r="J26" s="219" t="str">
        <f>IF('PRINT - Standard Intersection'!J25&lt;&gt;0,'PRINT - Standard Intersection'!J25,"")</f>
        <v/>
      </c>
      <c r="K26" s="220"/>
    </row>
    <row r="27" spans="2:11" x14ac:dyDescent="0.2">
      <c r="B27" s="108"/>
      <c r="C27" s="127" t="s">
        <v>35</v>
      </c>
      <c r="D27" s="221" t="str">
        <f>IF('PRINT - Standard Intersection'!D26&lt;&gt;0,'PRINT - Standard Intersection'!D26,"")</f>
        <v/>
      </c>
      <c r="E27" s="222"/>
      <c r="F27" s="221" t="str">
        <f>IF('PRINT - Standard Intersection'!F26&lt;&gt;0,'PRINT - Standard Intersection'!F26,"")</f>
        <v/>
      </c>
      <c r="G27" s="222"/>
      <c r="H27" s="221" t="str">
        <f>IF('PRINT - Standard Intersection'!H26&lt;&gt;0,'PRINT - Standard Intersection'!H26,"")</f>
        <v/>
      </c>
      <c r="I27" s="222"/>
      <c r="J27" s="221" t="str">
        <f>IF('PRINT - Standard Intersection'!J26&lt;&gt;0,'PRINT - Standard Intersection'!J26,"")</f>
        <v/>
      </c>
      <c r="K27" s="222"/>
    </row>
    <row r="28" spans="2:11" ht="15.75" hidden="1" customHeight="1" x14ac:dyDescent="0.2">
      <c r="B28" s="128" t="s">
        <v>57</v>
      </c>
      <c r="C28" s="120" t="s">
        <v>60</v>
      </c>
      <c r="D28" s="223" t="str">
        <f>IF(D27&lt;&gt;"",IF(D27&gt;0,ROUNDDOWN(D27,2),ROUNDUP(D27,2)),"")</f>
        <v/>
      </c>
      <c r="E28" s="224"/>
      <c r="F28" s="223" t="str">
        <f>IF(F27&lt;&gt;"",IF(F27&gt;0,ROUNDDOWN(F27,2),ROUNDUP(F27,2)),"")</f>
        <v/>
      </c>
      <c r="G28" s="224"/>
      <c r="H28" s="223" t="str">
        <f>IF(H27&lt;&gt;"",IF(H27&gt;0,ROUNDDOWN(H27,2),ROUNDUP(H27,2)),"")</f>
        <v/>
      </c>
      <c r="I28" s="224"/>
      <c r="J28" s="223" t="str">
        <f>IF(J27&lt;&gt;"",IF(J27&gt;0,ROUNDDOWN(J27,2),ROUNDUP(J27,2)),"")</f>
        <v/>
      </c>
      <c r="K28" s="224"/>
    </row>
    <row r="29" spans="2:11" ht="9.9499999999999993" customHeight="1" x14ac:dyDescent="0.2">
      <c r="B29" s="101"/>
      <c r="C29" s="123"/>
      <c r="D29" s="102"/>
      <c r="E29" s="102"/>
      <c r="F29" s="102"/>
      <c r="G29" s="102"/>
      <c r="H29" s="102"/>
      <c r="I29" s="102"/>
      <c r="J29" s="102"/>
      <c r="K29" s="103"/>
    </row>
    <row r="30" spans="2:11" x14ac:dyDescent="0.2">
      <c r="B30" s="129" t="s">
        <v>50</v>
      </c>
      <c r="C30" s="117" t="s">
        <v>34</v>
      </c>
      <c r="D30" s="176" t="str">
        <f>IF('PRINT - Standard Intersection'!D28&lt;&gt;0,'PRINT - Standard Intersection'!D28,"")</f>
        <v/>
      </c>
      <c r="E30" s="176" t="str">
        <f>IF('PRINT - Standard Intersection'!E28&lt;&gt;0,'PRINT - Standard Intersection'!E28,"")</f>
        <v/>
      </c>
      <c r="F30" s="176" t="str">
        <f>IF('PRINT - Standard Intersection'!F28&lt;&gt;0,'PRINT - Standard Intersection'!F28,"")</f>
        <v/>
      </c>
      <c r="G30" s="176" t="str">
        <f>IF('PRINT - Standard Intersection'!G28&lt;&gt;0,'PRINT - Standard Intersection'!G28,"")</f>
        <v/>
      </c>
      <c r="H30" s="176" t="str">
        <f>IF('PRINT - Standard Intersection'!H28&lt;&gt;0,'PRINT - Standard Intersection'!H28,"")</f>
        <v/>
      </c>
      <c r="I30" s="176" t="str">
        <f>IF('PRINT - Standard Intersection'!I28&lt;&gt;0,'PRINT - Standard Intersection'!I28,"")</f>
        <v/>
      </c>
      <c r="J30" s="176" t="str">
        <f>IF('PRINT - Standard Intersection'!J28&lt;&gt;0,'PRINT - Standard Intersection'!J28,"")</f>
        <v/>
      </c>
      <c r="K30" s="176" t="str">
        <f>IF('PRINT - Standard Intersection'!K28&lt;&gt;0,'PRINT - Standard Intersection'!K28,"")</f>
        <v/>
      </c>
    </row>
    <row r="31" spans="2:11" ht="9.9499999999999993" customHeight="1" x14ac:dyDescent="0.2">
      <c r="B31" s="101"/>
      <c r="C31" s="123"/>
      <c r="D31" s="102"/>
      <c r="E31" s="102"/>
      <c r="F31" s="102"/>
      <c r="G31" s="102"/>
      <c r="H31" s="102"/>
      <c r="I31" s="102"/>
      <c r="J31" s="102"/>
      <c r="K31" s="103"/>
    </row>
    <row r="32" spans="2:11" x14ac:dyDescent="0.2">
      <c r="B32" s="129" t="s">
        <v>53</v>
      </c>
      <c r="C32" s="117" t="s">
        <v>34</v>
      </c>
      <c r="D32" s="176" t="str">
        <f>IF('PRINT - Standard Intersection'!D30&lt;&gt;0,'PRINT - Standard Intersection'!D30,"")</f>
        <v/>
      </c>
      <c r="E32" s="176" t="str">
        <f>IF('PRINT - Standard Intersection'!E30&lt;&gt;0,'PRINT - Standard Intersection'!E30,"")</f>
        <v/>
      </c>
      <c r="F32" s="176" t="str">
        <f>IF('PRINT - Standard Intersection'!F30&lt;&gt;0,'PRINT - Standard Intersection'!F30,"")</f>
        <v/>
      </c>
      <c r="G32" s="176" t="str">
        <f>IF('PRINT - Standard Intersection'!G30&lt;&gt;0,'PRINT - Standard Intersection'!G30,"")</f>
        <v/>
      </c>
      <c r="H32" s="176" t="str">
        <f>IF('PRINT - Standard Intersection'!H30&lt;&gt;0,'PRINT - Standard Intersection'!H30,"")</f>
        <v/>
      </c>
      <c r="I32" s="176" t="str">
        <f>IF('PRINT - Standard Intersection'!I30&lt;&gt;0,'PRINT - Standard Intersection'!I30,"")</f>
        <v/>
      </c>
      <c r="J32" s="176" t="str">
        <f>IF('PRINT - Standard Intersection'!J30&lt;&gt;0,'PRINT - Standard Intersection'!J30,"")</f>
        <v/>
      </c>
      <c r="K32" s="176" t="str">
        <f>IF('PRINT - Standard Intersection'!K30&lt;&gt;0,'PRINT - Standard Intersection'!K30,"")</f>
        <v/>
      </c>
    </row>
    <row r="33" spans="2:11" ht="9.9499999999999993" customHeight="1" x14ac:dyDescent="0.2">
      <c r="B33" s="101"/>
      <c r="C33" s="123"/>
      <c r="D33" s="102"/>
      <c r="E33" s="102"/>
      <c r="F33" s="102"/>
      <c r="G33" s="102"/>
      <c r="H33" s="102"/>
      <c r="I33" s="102"/>
      <c r="J33" s="102"/>
      <c r="K33" s="103"/>
    </row>
    <row r="34" spans="2:11" x14ac:dyDescent="0.2">
      <c r="B34" s="133" t="s">
        <v>36</v>
      </c>
      <c r="C34" s="117" t="s">
        <v>37</v>
      </c>
      <c r="D34" s="134">
        <v>1</v>
      </c>
      <c r="E34" s="135">
        <v>1</v>
      </c>
      <c r="F34" s="134">
        <v>1</v>
      </c>
      <c r="G34" s="135">
        <v>1</v>
      </c>
      <c r="H34" s="134">
        <v>1</v>
      </c>
      <c r="I34" s="135">
        <v>1</v>
      </c>
      <c r="J34" s="134">
        <v>1</v>
      </c>
      <c r="K34" s="135">
        <v>1</v>
      </c>
    </row>
    <row r="35" spans="2:11" x14ac:dyDescent="0.2">
      <c r="B35" s="136"/>
      <c r="C35" s="125" t="s">
        <v>42</v>
      </c>
      <c r="D35" s="137">
        <v>10</v>
      </c>
      <c r="E35" s="135">
        <v>10</v>
      </c>
      <c r="F35" s="137">
        <v>10</v>
      </c>
      <c r="G35" s="135">
        <v>10</v>
      </c>
      <c r="H35" s="137">
        <v>10</v>
      </c>
      <c r="I35" s="135">
        <v>10</v>
      </c>
      <c r="J35" s="137">
        <v>10</v>
      </c>
      <c r="K35" s="135">
        <v>10</v>
      </c>
    </row>
    <row r="36" spans="2:11" x14ac:dyDescent="0.2">
      <c r="B36" s="136"/>
      <c r="C36" s="125" t="s">
        <v>38</v>
      </c>
      <c r="D36" s="137">
        <v>3.5</v>
      </c>
      <c r="E36" s="135">
        <v>3.5</v>
      </c>
      <c r="F36" s="137">
        <v>3.5</v>
      </c>
      <c r="G36" s="135">
        <v>3.5</v>
      </c>
      <c r="H36" s="137">
        <v>3.5</v>
      </c>
      <c r="I36" s="135">
        <v>3.5</v>
      </c>
      <c r="J36" s="137">
        <v>3.5</v>
      </c>
      <c r="K36" s="135">
        <v>3.5</v>
      </c>
    </row>
    <row r="37" spans="2:11" ht="9.9499999999999993" customHeight="1" x14ac:dyDescent="0.2">
      <c r="B37" s="101"/>
      <c r="C37" s="123"/>
      <c r="D37" s="102"/>
      <c r="E37" s="102"/>
      <c r="F37" s="102"/>
      <c r="G37" s="102"/>
      <c r="H37" s="102"/>
      <c r="I37" s="102"/>
      <c r="J37" s="102"/>
      <c r="K37" s="103"/>
    </row>
    <row r="38" spans="2:11" x14ac:dyDescent="0.2">
      <c r="B38" s="133" t="s">
        <v>51</v>
      </c>
      <c r="C38" s="117" t="s">
        <v>39</v>
      </c>
      <c r="D38" s="137" t="str">
        <f>IF(OR(D15&lt;&gt;"",D16&lt;&gt;""),ROUNDUP(D34+(D20)/(2*D35+2*32.2*D22),1),"")</f>
        <v/>
      </c>
      <c r="E38" s="138" t="str">
        <f>IF(OR(E15&lt;&gt;"",E16&lt;&gt;""),ROUNDUP(E34+(E20)/(2*E35+2*32.2*D22),1),"")</f>
        <v/>
      </c>
      <c r="F38" s="137" t="str">
        <f>IF(OR(F15&lt;&gt;"",F16&lt;&gt;""),ROUNDUP(F34+(F20)/(2*F35+2*32.2*F22),1),"")</f>
        <v/>
      </c>
      <c r="G38" s="138" t="str">
        <f>IF(OR(G15&lt;&gt;"",G16&lt;&gt;""),ROUNDUP(G34+(G20)/(2*G35+2*32.2*F22),1),"")</f>
        <v/>
      </c>
      <c r="H38" s="137" t="str">
        <f>IF(OR(H15&lt;&gt;"",H16&lt;&gt;""),ROUNDUP(H34+(H20)/(2*H35+2*32.2*H22),1),"")</f>
        <v/>
      </c>
      <c r="I38" s="138" t="str">
        <f>IF(OR(I15&lt;&gt;"",I16&lt;&gt;""),ROUNDUP(I34+(I20)/(2*I35+2*32.2*H22),1),"")</f>
        <v/>
      </c>
      <c r="J38" s="137" t="str">
        <f>IF(OR(J15&lt;&gt;"",J16&lt;&gt;""),ROUNDUP(J34+(J20)/(2*J35+2*32.2*J22),1),"")</f>
        <v/>
      </c>
      <c r="K38" s="138" t="str">
        <f>IF(OR(K15&lt;&gt;"",K16&lt;&gt;""),ROUNDUP(K34+(K20)/(2*K35+2*32.2*J22),1),"")</f>
        <v/>
      </c>
    </row>
    <row r="39" spans="2:11" x14ac:dyDescent="0.2">
      <c r="B39" s="136"/>
      <c r="C39" s="125" t="s">
        <v>40</v>
      </c>
      <c r="D39" s="137" t="str">
        <f>IF(OR(D15&lt;&gt;"",D16&lt;&gt;""),ROUNDUP((D30+20)/D20,1),"")</f>
        <v/>
      </c>
      <c r="E39" s="135" t="str">
        <f t="shared" ref="E39:K39" si="1">IF(OR(E15&lt;&gt;"",E16&lt;&gt;""),ROUNDUP((E30+20)/E20,1),"")</f>
        <v/>
      </c>
      <c r="F39" s="137" t="str">
        <f t="shared" si="1"/>
        <v/>
      </c>
      <c r="G39" s="135" t="str">
        <f t="shared" si="1"/>
        <v/>
      </c>
      <c r="H39" s="137" t="str">
        <f t="shared" si="1"/>
        <v/>
      </c>
      <c r="I39" s="135" t="str">
        <f t="shared" si="1"/>
        <v/>
      </c>
      <c r="J39" s="137" t="str">
        <f t="shared" si="1"/>
        <v/>
      </c>
      <c r="K39" s="135" t="str">
        <f t="shared" si="1"/>
        <v/>
      </c>
    </row>
    <row r="40" spans="2:11" x14ac:dyDescent="0.2">
      <c r="B40" s="139"/>
      <c r="C40" s="120" t="s">
        <v>91</v>
      </c>
      <c r="D40" s="137" t="str">
        <f>IF(SUM(D38:D39)=0,"",SUM(D38:D39))</f>
        <v/>
      </c>
      <c r="E40" s="135" t="str">
        <f t="shared" ref="E40:K40" si="2">IF(SUM(E38:E39)=0,"",SUM(E38:E39))</f>
        <v/>
      </c>
      <c r="F40" s="137" t="str">
        <f t="shared" si="2"/>
        <v/>
      </c>
      <c r="G40" s="135" t="str">
        <f t="shared" si="2"/>
        <v/>
      </c>
      <c r="H40" s="137" t="str">
        <f t="shared" si="2"/>
        <v/>
      </c>
      <c r="I40" s="135" t="str">
        <f t="shared" si="2"/>
        <v/>
      </c>
      <c r="J40" s="137" t="str">
        <f t="shared" si="2"/>
        <v/>
      </c>
      <c r="K40" s="135" t="str">
        <f t="shared" si="2"/>
        <v/>
      </c>
    </row>
    <row r="41" spans="2:11" x14ac:dyDescent="0.2">
      <c r="B41" s="139"/>
      <c r="C41" s="120" t="s">
        <v>52</v>
      </c>
      <c r="D41" s="140" t="str">
        <f>IF(D39&lt;&gt;"",IF(D39&gt;3,ROUNDUP(3+0.5*((D30+20)/D20-3),1),D39),"")</f>
        <v/>
      </c>
      <c r="E41" s="135" t="str">
        <f>IF(E39&lt;&gt;"",IF(E39&gt;3,ROUNDUP(3+0.5*((E30+20)/E20-3),1),E39),"")</f>
        <v/>
      </c>
      <c r="F41" s="140" t="str">
        <f>IF(F39&lt;&gt;"",IF(F39&gt;3,ROUNDUP(3+0.5*((F30+20)/F20-3),1),"-"),"")</f>
        <v/>
      </c>
      <c r="G41" s="135" t="str">
        <f>IF(G39&lt;&gt;"",IF(G39&gt;3,ROUNDUP(3+0.5*((G30+20)/G20-3),1),G39),"")</f>
        <v/>
      </c>
      <c r="H41" s="140" t="str">
        <f>IF(H39&lt;&gt;"",IF(H39&gt;3,ROUNDUP(3+0.5*((H30+20)/H20-3),1),H39),"")</f>
        <v/>
      </c>
      <c r="I41" s="135" t="str">
        <f>IF(I39&lt;&gt;"",IF(I39&gt;3,ROUNDUP(3+0.5*((I30+20)/I20-3),1),I39),"")</f>
        <v/>
      </c>
      <c r="J41" s="140" t="str">
        <f>IF(J39&lt;&gt;"",IF(J39&gt;3,ROUNDUP(3+0.5*((J30+20)/J20-3),1),J39),"")</f>
        <v/>
      </c>
      <c r="K41" s="135" t="str">
        <f>IF(K39&lt;&gt;"",IF(K39&gt;3,ROUNDUP(3+0.5*((K30+20)/K20-3),1),K39),"")</f>
        <v/>
      </c>
    </row>
    <row r="42" spans="2:11" x14ac:dyDescent="0.2">
      <c r="B42" s="139"/>
      <c r="C42" s="120" t="s">
        <v>64</v>
      </c>
      <c r="D42" s="140" t="str">
        <f t="shared" ref="D42:K42" si="3">IF(D32&lt;&gt;"",D32/D36,"")</f>
        <v/>
      </c>
      <c r="E42" s="141" t="str">
        <f t="shared" si="3"/>
        <v/>
      </c>
      <c r="F42" s="140" t="str">
        <f t="shared" si="3"/>
        <v/>
      </c>
      <c r="G42" s="141" t="str">
        <f t="shared" si="3"/>
        <v/>
      </c>
      <c r="H42" s="140" t="str">
        <f t="shared" si="3"/>
        <v/>
      </c>
      <c r="I42" s="141" t="str">
        <f t="shared" si="3"/>
        <v/>
      </c>
      <c r="J42" s="140" t="str">
        <f t="shared" si="3"/>
        <v/>
      </c>
      <c r="K42" s="141" t="str">
        <f t="shared" si="3"/>
        <v/>
      </c>
    </row>
    <row r="43" spans="2:11" ht="9.9499999999999993" customHeight="1" x14ac:dyDescent="0.2">
      <c r="B43" s="101"/>
      <c r="C43" s="123"/>
      <c r="D43" s="102"/>
      <c r="E43" s="102"/>
      <c r="F43" s="102"/>
      <c r="G43" s="102"/>
      <c r="H43" s="102"/>
      <c r="I43" s="102"/>
      <c r="J43" s="102"/>
      <c r="K43" s="103"/>
    </row>
    <row r="44" spans="2:11" x14ac:dyDescent="0.2">
      <c r="B44" s="133" t="s">
        <v>55</v>
      </c>
      <c r="C44" s="117" t="s">
        <v>39</v>
      </c>
      <c r="D44" s="137" t="str">
        <f>IF(D38&lt;&gt;"",MAX(D38,3),"")</f>
        <v/>
      </c>
      <c r="E44" s="135" t="str">
        <f t="shared" ref="E44:K44" si="4">IF(E38&lt;&gt;"",MAX(E38,3),"")</f>
        <v/>
      </c>
      <c r="F44" s="137" t="str">
        <f t="shared" si="4"/>
        <v/>
      </c>
      <c r="G44" s="135" t="str">
        <f t="shared" si="4"/>
        <v/>
      </c>
      <c r="H44" s="137" t="str">
        <f t="shared" si="4"/>
        <v/>
      </c>
      <c r="I44" s="135" t="str">
        <f t="shared" si="4"/>
        <v/>
      </c>
      <c r="J44" s="137" t="str">
        <f t="shared" si="4"/>
        <v/>
      </c>
      <c r="K44" s="135" t="str">
        <f t="shared" si="4"/>
        <v/>
      </c>
    </row>
    <row r="45" spans="2:11" x14ac:dyDescent="0.2">
      <c r="B45" s="187"/>
      <c r="C45" s="188" t="s">
        <v>92</v>
      </c>
      <c r="D45" s="189" t="str">
        <f>IF(D39&lt;&gt;"",MAX(MIN(D39:D41),1.5),"")</f>
        <v/>
      </c>
      <c r="E45" s="190" t="str">
        <f t="shared" ref="E45:K45" si="5">IF(E39&lt;&gt;"",MAX(MIN(E39:E41),1.5),"")</f>
        <v/>
      </c>
      <c r="F45" s="189" t="str">
        <f t="shared" si="5"/>
        <v/>
      </c>
      <c r="G45" s="190" t="str">
        <f t="shared" si="5"/>
        <v/>
      </c>
      <c r="H45" s="189" t="str">
        <f t="shared" si="5"/>
        <v/>
      </c>
      <c r="I45" s="190" t="str">
        <f t="shared" si="5"/>
        <v/>
      </c>
      <c r="J45" s="189" t="str">
        <f t="shared" si="5"/>
        <v/>
      </c>
      <c r="K45" s="190" t="str">
        <f t="shared" si="5"/>
        <v/>
      </c>
    </row>
    <row r="46" spans="2:11" x14ac:dyDescent="0.2">
      <c r="B46" s="191"/>
      <c r="C46" s="192" t="s">
        <v>93</v>
      </c>
      <c r="D46" s="190" t="str">
        <f t="shared" ref="D46:K46" si="6">IF(D45&lt;&gt;"",SUM(D44:D45),"")</f>
        <v/>
      </c>
      <c r="E46" s="190" t="str">
        <f t="shared" si="6"/>
        <v/>
      </c>
      <c r="F46" s="189" t="str">
        <f t="shared" si="6"/>
        <v/>
      </c>
      <c r="G46" s="190" t="str">
        <f t="shared" si="6"/>
        <v/>
      </c>
      <c r="H46" s="189" t="str">
        <f t="shared" si="6"/>
        <v/>
      </c>
      <c r="I46" s="190" t="str">
        <f t="shared" si="6"/>
        <v/>
      </c>
      <c r="J46" s="189" t="str">
        <f t="shared" si="6"/>
        <v/>
      </c>
      <c r="K46" s="190" t="str">
        <f t="shared" si="6"/>
        <v/>
      </c>
    </row>
    <row r="47" spans="2:11" x14ac:dyDescent="0.2">
      <c r="B47" s="193"/>
      <c r="C47" s="125" t="s">
        <v>40</v>
      </c>
      <c r="D47" s="140" t="str">
        <f>D45</f>
        <v/>
      </c>
      <c r="E47" s="140" t="str">
        <f t="shared" ref="E47:K47" si="7">E45</f>
        <v/>
      </c>
      <c r="F47" s="140" t="str">
        <f t="shared" si="7"/>
        <v/>
      </c>
      <c r="G47" s="140" t="str">
        <f t="shared" si="7"/>
        <v/>
      </c>
      <c r="H47" s="140" t="str">
        <f t="shared" si="7"/>
        <v/>
      </c>
      <c r="I47" s="140" t="str">
        <f t="shared" si="7"/>
        <v/>
      </c>
      <c r="J47" s="140" t="str">
        <f t="shared" si="7"/>
        <v/>
      </c>
      <c r="K47" s="140" t="str">
        <f t="shared" si="7"/>
        <v/>
      </c>
    </row>
    <row r="48" spans="2:11" x14ac:dyDescent="0.2">
      <c r="B48" s="194"/>
      <c r="C48" s="192" t="s">
        <v>94</v>
      </c>
      <c r="D48" s="195" t="str">
        <f>IF(IF(D45&lt;&gt;"",D46,"")&gt;D40,D40,(IF(D45&lt;&gt;"",D46,"")))</f>
        <v/>
      </c>
      <c r="E48" s="196" t="str">
        <f t="shared" ref="E48:K48" si="8">IF(IF(E45&lt;&gt;"",E46,"")&gt;E40,E40,(IF(E45&lt;&gt;"",E46,"")))</f>
        <v/>
      </c>
      <c r="F48" s="195" t="str">
        <f t="shared" si="8"/>
        <v/>
      </c>
      <c r="G48" s="196" t="str">
        <f t="shared" si="8"/>
        <v/>
      </c>
      <c r="H48" s="195" t="str">
        <f t="shared" si="8"/>
        <v/>
      </c>
      <c r="I48" s="196" t="str">
        <f t="shared" si="8"/>
        <v/>
      </c>
      <c r="J48" s="195" t="str">
        <f t="shared" si="8"/>
        <v/>
      </c>
      <c r="K48" s="196" t="str">
        <f t="shared" si="8"/>
        <v/>
      </c>
    </row>
    <row r="49" spans="2:12" x14ac:dyDescent="0.2">
      <c r="B49" s="197"/>
      <c r="C49" s="120" t="s">
        <v>41</v>
      </c>
      <c r="D49" s="140">
        <f>SUM(D44,D47)</f>
        <v>0</v>
      </c>
      <c r="E49" s="135">
        <f t="shared" ref="E49:K49" si="9">SUM(E44,E47)</f>
        <v>0</v>
      </c>
      <c r="F49" s="140">
        <f t="shared" si="9"/>
        <v>0</v>
      </c>
      <c r="G49" s="135">
        <f t="shared" si="9"/>
        <v>0</v>
      </c>
      <c r="H49" s="140">
        <f t="shared" si="9"/>
        <v>0</v>
      </c>
      <c r="I49" s="135">
        <f t="shared" si="9"/>
        <v>0</v>
      </c>
      <c r="J49" s="140">
        <f t="shared" si="9"/>
        <v>0</v>
      </c>
      <c r="K49" s="135">
        <f t="shared" si="9"/>
        <v>0</v>
      </c>
    </row>
    <row r="50" spans="2:12" ht="9.9499999999999993" customHeight="1" x14ac:dyDescent="0.2">
      <c r="B50" s="101"/>
      <c r="C50" s="123"/>
      <c r="D50" s="102"/>
      <c r="E50" s="102"/>
      <c r="F50" s="102"/>
      <c r="G50" s="102"/>
      <c r="H50" s="102"/>
      <c r="I50" s="102"/>
      <c r="J50" s="102"/>
      <c r="K50" s="103"/>
    </row>
    <row r="51" spans="2:12" ht="15.75" customHeight="1" x14ac:dyDescent="0.2">
      <c r="B51" s="133" t="s">
        <v>56</v>
      </c>
      <c r="C51" s="117" t="s">
        <v>39</v>
      </c>
      <c r="D51" s="225" t="str">
        <f>IF(OR(D15&lt;&gt;"",D16&lt;&gt;"",E15&lt;&gt;""),IF(OR(AND(E15="",E32&lt;&gt;""),D15=E15,D16=E15),MAX(D44:E44),"None"),"")</f>
        <v/>
      </c>
      <c r="E51" s="226"/>
      <c r="F51" s="225" t="str">
        <f>IF(OR(F15&lt;&gt;"",F16&lt;&gt;"",G15&lt;&gt;""),IF(OR(AND(G15="",G32&lt;&gt;""),F15=G15,F16=G15),MAX(F44:G44),"None"),"")</f>
        <v/>
      </c>
      <c r="G51" s="226"/>
      <c r="H51" s="225" t="str">
        <f>IF(OR(H15&lt;&gt;"",H16&lt;&gt;"",I15&lt;&gt;""),IF(OR(AND(I15="",I32&lt;&gt;""),H15=I15,H16=I15),MAX(H44:I44),"None"),"")</f>
        <v/>
      </c>
      <c r="I51" s="226"/>
      <c r="J51" s="225" t="str">
        <f>IF(OR(J15&lt;&gt;"",J16&lt;&gt;"",K15&lt;&gt;""),IF(OR(AND(K15="",K32&lt;&gt;""),J15=K15,J16=K15),MAX(J44:K44),"None"),"")</f>
        <v/>
      </c>
      <c r="K51" s="226"/>
    </row>
    <row r="52" spans="2:12" ht="15.75" customHeight="1" x14ac:dyDescent="0.2">
      <c r="B52" s="142"/>
      <c r="C52" s="125" t="s">
        <v>40</v>
      </c>
      <c r="D52" s="225" t="str">
        <f>IF(D51&lt;&gt;"",IF(D51="None",D51,MAX(D47,E47)),"")</f>
        <v/>
      </c>
      <c r="E52" s="226"/>
      <c r="F52" s="225" t="str">
        <f>IF(F51&lt;&gt;"",IF(F51="None",F51,MAX(F47,G47)),"")</f>
        <v/>
      </c>
      <c r="G52" s="226"/>
      <c r="H52" s="225" t="str">
        <f t="shared" ref="H52" si="10">IF(H51&lt;&gt;"",IF(H51="None",H51,MAX(H47,I47)),"")</f>
        <v/>
      </c>
      <c r="I52" s="226"/>
      <c r="J52" s="225" t="str">
        <f t="shared" ref="J52" si="11">IF(J51&lt;&gt;"",IF(J51="None",J51,MAX(J47,K47)),"")</f>
        <v/>
      </c>
      <c r="K52" s="226"/>
    </row>
    <row r="53" spans="2:12" ht="15.75" customHeight="1" x14ac:dyDescent="0.2">
      <c r="B53" s="139"/>
      <c r="C53" s="120" t="s">
        <v>41</v>
      </c>
      <c r="D53" s="225" t="str">
        <f>IF(D51&lt;&gt;"",IF(D51="None",D51,SUM(D51:E52)),"")</f>
        <v/>
      </c>
      <c r="E53" s="226"/>
      <c r="F53" s="225" t="str">
        <f>IF(F51&lt;&gt;"",IF(F51="None",F51,SUM(F51:F52)),"")</f>
        <v/>
      </c>
      <c r="G53" s="226"/>
      <c r="H53" s="225" t="str">
        <f>IF(H51&lt;&gt;"",IF(H51="None",H51,SUM(H51:H52)),"")</f>
        <v/>
      </c>
      <c r="I53" s="226"/>
      <c r="J53" s="225" t="str">
        <f>IF(J51&lt;&gt;"",IF(J51="None",J51,SUM(J51:J52)),"")</f>
        <v/>
      </c>
      <c r="K53" s="226"/>
    </row>
    <row r="54" spans="2:12" ht="15.75" customHeight="1" x14ac:dyDescent="0.2">
      <c r="B54" s="139"/>
      <c r="C54" s="120" t="s">
        <v>64</v>
      </c>
      <c r="D54" s="225" t="str">
        <f>IF(D51&lt;&gt;"",IF(D51="None",D51,MAX(D42:E42)),"")</f>
        <v/>
      </c>
      <c r="E54" s="226"/>
      <c r="F54" s="225" t="str">
        <f>IF(F51&lt;&gt;"",IF(F51="None",F51,MAX(F42:G42)),"")</f>
        <v/>
      </c>
      <c r="G54" s="226"/>
      <c r="H54" s="225" t="str">
        <f>IF(H51&lt;&gt;"",IF(H51="None",H51,MAX(H42:I42)),"")</f>
        <v/>
      </c>
      <c r="I54" s="226"/>
      <c r="J54" s="225" t="str">
        <f>IF(J51&lt;&gt;"",IF(J51="None",J51,MAX(J42:K42)),"")</f>
        <v/>
      </c>
      <c r="K54" s="226"/>
    </row>
    <row r="55" spans="2:12" ht="9.9499999999999993" customHeight="1" x14ac:dyDescent="0.2">
      <c r="B55" s="101"/>
      <c r="C55" s="123"/>
      <c r="D55" s="102"/>
      <c r="E55" s="102"/>
      <c r="F55" s="102"/>
      <c r="G55" s="102"/>
      <c r="H55" s="102"/>
      <c r="I55" s="102"/>
      <c r="J55" s="102"/>
      <c r="K55" s="103"/>
    </row>
    <row r="56" spans="2:12" ht="15.75" customHeight="1" x14ac:dyDescent="0.2">
      <c r="B56" s="133" t="s">
        <v>71</v>
      </c>
      <c r="C56" s="117" t="s">
        <v>39</v>
      </c>
      <c r="D56" s="225" t="str">
        <f>IF(OR(D17="Y",F17="Y"),MAX(D51,F51),"None")</f>
        <v>None</v>
      </c>
      <c r="E56" s="227"/>
      <c r="F56" s="227"/>
      <c r="G56" s="226"/>
      <c r="H56" s="225" t="str">
        <f>IF(OR(H17="Y",J17="Y"),MAX(H51,J51),"None")</f>
        <v>None</v>
      </c>
      <c r="I56" s="227"/>
      <c r="J56" s="227"/>
      <c r="K56" s="226"/>
    </row>
    <row r="57" spans="2:12" ht="15.75" customHeight="1" x14ac:dyDescent="0.2">
      <c r="B57" s="142"/>
      <c r="C57" s="125" t="s">
        <v>40</v>
      </c>
      <c r="D57" s="225" t="str">
        <f>IF(OR(D17="Y",F17="Y"),MAX(D52,F52),"None")</f>
        <v>None</v>
      </c>
      <c r="E57" s="227"/>
      <c r="F57" s="227"/>
      <c r="G57" s="226"/>
      <c r="H57" s="225" t="str">
        <f>IF(OR(H17="Y",J17="Y"),H58-H56,"None")</f>
        <v>None</v>
      </c>
      <c r="I57" s="227"/>
      <c r="J57" s="227"/>
      <c r="K57" s="226"/>
    </row>
    <row r="58" spans="2:12" ht="15.75" customHeight="1" x14ac:dyDescent="0.2">
      <c r="B58" s="139"/>
      <c r="C58" s="120" t="s">
        <v>41</v>
      </c>
      <c r="D58" s="225" t="str">
        <f>IF(OR(D17="Y",F17="Y"),SUM(D56:D57),"None")</f>
        <v>None</v>
      </c>
      <c r="E58" s="227"/>
      <c r="F58" s="227"/>
      <c r="G58" s="226"/>
      <c r="H58" s="225" t="str">
        <f>IF(OR(H17="Y",J17="Y"),MAX(H53,J53),"None")</f>
        <v>None</v>
      </c>
      <c r="I58" s="227"/>
      <c r="J58" s="227"/>
      <c r="K58" s="226"/>
    </row>
    <row r="59" spans="2:12" ht="9.9499999999999993" customHeight="1" x14ac:dyDescent="0.2">
      <c r="B59" s="101"/>
      <c r="C59" s="123"/>
      <c r="D59" s="102"/>
      <c r="E59" s="102"/>
      <c r="F59" s="102"/>
      <c r="G59" s="102"/>
      <c r="H59" s="102"/>
      <c r="I59" s="102"/>
      <c r="J59" s="102"/>
      <c r="K59" s="103"/>
    </row>
    <row r="60" spans="2:12" x14ac:dyDescent="0.2">
      <c r="B60" s="129" t="s">
        <v>30</v>
      </c>
      <c r="C60" s="146" t="s">
        <v>33</v>
      </c>
      <c r="D60" s="147" t="str">
        <f t="shared" ref="D60:K60" si="12">IF(D15&gt;0,D15,"")</f>
        <v/>
      </c>
      <c r="E60" s="148" t="str">
        <f t="shared" si="12"/>
        <v/>
      </c>
      <c r="F60" s="147" t="str">
        <f t="shared" si="12"/>
        <v/>
      </c>
      <c r="G60" s="148" t="str">
        <f t="shared" si="12"/>
        <v/>
      </c>
      <c r="H60" s="147" t="str">
        <f t="shared" si="12"/>
        <v/>
      </c>
      <c r="I60" s="148" t="str">
        <f t="shared" si="12"/>
        <v/>
      </c>
      <c r="J60" s="147" t="str">
        <f t="shared" si="12"/>
        <v/>
      </c>
      <c r="K60" s="148" t="str">
        <f t="shared" si="12"/>
        <v/>
      </c>
    </row>
    <row r="61" spans="2:12" x14ac:dyDescent="0.2">
      <c r="B61" s="149" t="s">
        <v>31</v>
      </c>
      <c r="C61" s="150" t="s">
        <v>25</v>
      </c>
      <c r="D61" s="44" t="str">
        <f>IF(D60&lt;&gt;"",IF(D15=E15,D51,D44),"")</f>
        <v/>
      </c>
      <c r="E61" s="4" t="str">
        <f>IF(E60&lt;&gt;"",IF(OR(E15=D15,E15=D16),IF(D56="None",D51,D56),IF(D51="None",E44,D51)),"")</f>
        <v/>
      </c>
      <c r="F61" s="44" t="str">
        <f>IF(F60&lt;&gt;"",IF(F15=G15,F51,F44),"")</f>
        <v/>
      </c>
      <c r="G61" s="4" t="str">
        <f>IF(G60&lt;&gt;"",IF(OR(G15=F15,G15=F16),IF(D56="None",F51,D56),IF(F51="None",G44,F51)),"")</f>
        <v/>
      </c>
      <c r="H61" s="44" t="str">
        <f>IF(H60&lt;&gt;"",IF(H15=I15,H51,H44),"")</f>
        <v/>
      </c>
      <c r="I61" s="4" t="str">
        <f>IF(I60&lt;&gt;"",IF(OR(I15=H15,I15=H16),IF(H56="None",H51,H56),IF(H51="None",I44,H51)),"")</f>
        <v/>
      </c>
      <c r="J61" s="44" t="str">
        <f>IF(J60&lt;&gt;"",IF(J15=K15,J51,J44),"")</f>
        <v/>
      </c>
      <c r="K61" s="4" t="str">
        <f>IF(K60&lt;&gt;"",IF(OR(K15=J15,K15=J16),IF(H56="None",J51,H56),IF(J51="None",K44,J51)),"")</f>
        <v/>
      </c>
    </row>
    <row r="62" spans="2:12" x14ac:dyDescent="0.2">
      <c r="B62" s="149" t="s">
        <v>54</v>
      </c>
      <c r="C62" s="150" t="s">
        <v>25</v>
      </c>
      <c r="D62" s="44" t="str">
        <f>IF(D60&lt;&gt;"",IF(D15=E15,D52,D47),"")</f>
        <v/>
      </c>
      <c r="E62" s="4" t="str">
        <f>IF(E61&lt;&gt;"",IF(OR(E16=D16,E16=D17),IF(D52="None",E47,D52),IF(D57="None",D52,D57)),"")</f>
        <v/>
      </c>
      <c r="F62" s="44" t="str">
        <f>IF(F60&lt;&gt;"",IF(F15=G15,F52,F47),"")</f>
        <v/>
      </c>
      <c r="G62" s="4" t="str">
        <f>IF(G61&lt;&gt;"",IF(OR(G16=F16,G16=F17),IF(F52="None",G47,F52),IF(D57="None",F52,D57)),"")</f>
        <v/>
      </c>
      <c r="H62" s="44" t="str">
        <f>IF(H60&lt;&gt;"",IF(H15=I15,H52,H47),"")</f>
        <v/>
      </c>
      <c r="I62" s="4" t="str">
        <f>IF(I61&lt;&gt;"",IF(OR(I16=H16,I16=H17),IF(H52="None",I47,H52),IF(H57="None",H52,H57)),"")</f>
        <v/>
      </c>
      <c r="J62" s="44" t="str">
        <f>IF(J60&lt;&gt;"",IF(J15=K15,J52,J47),"")</f>
        <v/>
      </c>
      <c r="K62" s="4" t="str">
        <f>IF(K61&lt;&gt;"",IF(OR(K16=J16,K16=J17),IF(J52="None",K47,J52),IF(H57="None",J52,H57)),"")</f>
        <v/>
      </c>
      <c r="L62" s="177"/>
    </row>
    <row r="63" spans="2:12" ht="15.75" hidden="1" customHeight="1" x14ac:dyDescent="0.2">
      <c r="B63" s="152" t="s">
        <v>57</v>
      </c>
      <c r="C63" s="120" t="s">
        <v>32</v>
      </c>
      <c r="D63" s="140" t="str">
        <f>IF(D60=E60,D54,D42)</f>
        <v/>
      </c>
      <c r="E63" s="141">
        <f>IF(OR(E60=D60,D60=""),MAX(D42:E42),E42)</f>
        <v>0</v>
      </c>
      <c r="F63" s="140" t="str">
        <f>IF(F60=G60,F54,F42)</f>
        <v/>
      </c>
      <c r="G63" s="141">
        <f>IF(OR(G60=F60,F60=""),MAX(F42:G42),G42)</f>
        <v>0</v>
      </c>
      <c r="H63" s="140" t="str">
        <f>IF(H60=I60,H54,H42)</f>
        <v/>
      </c>
      <c r="I63" s="141">
        <f>IF(OR(I60=H60,H60=""),MAX(H42:I42),I42)</f>
        <v>0</v>
      </c>
      <c r="J63" s="140" t="str">
        <f>IF(J60=K60,J54,J42)</f>
        <v/>
      </c>
      <c r="K63" s="141">
        <f>IF(OR(K60=J60,J60=""),MAX(J42:K42),K42)</f>
        <v>0</v>
      </c>
    </row>
    <row r="64" spans="2:12" ht="16.5" thickBot="1" x14ac:dyDescent="0.25">
      <c r="B64" s="153" t="s">
        <v>65</v>
      </c>
      <c r="C64" s="154" t="s">
        <v>25</v>
      </c>
      <c r="D64" s="168" t="str">
        <f t="shared" ref="D64:K64" si="13">IF(AND(D15="",C15&lt;&gt;"",D32&lt;&gt;""),MAX(ROUNDUP(D63,0),4),IF(OR(AND(D60&lt;&gt;"",D32&lt;&gt;""),AND(D15&lt;&gt;"",D15=C16,C32&lt;&gt;"")),MAX(ROUNDUP(D63,0),4),""))</f>
        <v/>
      </c>
      <c r="E64" s="169" t="str">
        <f t="shared" si="13"/>
        <v/>
      </c>
      <c r="F64" s="168" t="str">
        <f t="shared" si="13"/>
        <v/>
      </c>
      <c r="G64" s="169" t="str">
        <f t="shared" si="13"/>
        <v/>
      </c>
      <c r="H64" s="168" t="str">
        <f t="shared" si="13"/>
        <v/>
      </c>
      <c r="I64" s="169" t="str">
        <f t="shared" si="13"/>
        <v/>
      </c>
      <c r="J64" s="168" t="str">
        <f t="shared" si="13"/>
        <v/>
      </c>
      <c r="K64" s="169" t="str">
        <f t="shared" si="13"/>
        <v/>
      </c>
    </row>
    <row r="66" spans="2:11" x14ac:dyDescent="0.2">
      <c r="B66" s="157" t="s">
        <v>26</v>
      </c>
      <c r="C66" s="157"/>
      <c r="E66" s="157"/>
      <c r="F66" s="157"/>
      <c r="G66" s="157"/>
      <c r="H66" s="157"/>
      <c r="I66" s="157"/>
      <c r="J66" s="157"/>
      <c r="K66" s="157"/>
    </row>
    <row r="67" spans="2:11" x14ac:dyDescent="0.2">
      <c r="B67" s="157"/>
      <c r="C67" s="158" t="s">
        <v>27</v>
      </c>
      <c r="E67" s="157"/>
      <c r="F67" s="157"/>
      <c r="G67" s="157"/>
      <c r="H67" s="157"/>
      <c r="I67" s="157"/>
      <c r="J67" s="157"/>
      <c r="K67" s="157"/>
    </row>
    <row r="68" spans="2:11" x14ac:dyDescent="0.2">
      <c r="B68" s="157"/>
      <c r="C68" s="158" t="s">
        <v>28</v>
      </c>
      <c r="E68" s="157"/>
      <c r="F68" s="157"/>
      <c r="G68" s="157"/>
      <c r="H68" s="157"/>
      <c r="I68" s="157"/>
      <c r="J68" s="157"/>
      <c r="K68" s="157"/>
    </row>
    <row r="69" spans="2:11" x14ac:dyDescent="0.2">
      <c r="B69" s="157"/>
      <c r="C69" s="158" t="s">
        <v>66</v>
      </c>
      <c r="E69" s="158"/>
      <c r="F69" s="157"/>
      <c r="G69" s="157"/>
      <c r="H69" s="157"/>
      <c r="I69" s="157"/>
      <c r="J69" s="157"/>
      <c r="K69" s="157"/>
    </row>
    <row r="70" spans="2:11" x14ac:dyDescent="0.2">
      <c r="B70" s="157"/>
      <c r="C70" s="158" t="s">
        <v>59</v>
      </c>
      <c r="E70" s="158"/>
      <c r="F70" s="157"/>
      <c r="G70" s="157"/>
      <c r="H70" s="157"/>
      <c r="I70" s="157"/>
      <c r="J70" s="157"/>
      <c r="K70" s="157"/>
    </row>
    <row r="71" spans="2:11" x14ac:dyDescent="0.2">
      <c r="B71" s="157"/>
      <c r="C71" s="158" t="s">
        <v>49</v>
      </c>
      <c r="E71" s="157"/>
      <c r="F71" s="157"/>
      <c r="G71" s="157"/>
      <c r="H71" s="157"/>
      <c r="I71" s="157"/>
      <c r="J71" s="157"/>
      <c r="K71" s="157"/>
    </row>
    <row r="72" spans="2:11" x14ac:dyDescent="0.2">
      <c r="B72" s="157"/>
      <c r="C72" s="158" t="s">
        <v>48</v>
      </c>
      <c r="E72" s="157"/>
      <c r="F72" s="157"/>
      <c r="G72" s="157"/>
      <c r="H72" s="157"/>
      <c r="I72" s="157"/>
      <c r="J72" s="157"/>
      <c r="K72" s="157"/>
    </row>
    <row r="73" spans="2:11" x14ac:dyDescent="0.2">
      <c r="C73" s="159"/>
      <c r="D73" s="160"/>
      <c r="E73" s="161"/>
    </row>
    <row r="74" spans="2:11" x14ac:dyDescent="0.2">
      <c r="C74" s="159"/>
      <c r="D74" s="160"/>
      <c r="E74" s="161"/>
    </row>
    <row r="75" spans="2:11" x14ac:dyDescent="0.2">
      <c r="C75" s="159"/>
      <c r="D75" s="160"/>
      <c r="E75" s="161"/>
    </row>
  </sheetData>
  <mergeCells count="74">
    <mergeCell ref="D56:G56"/>
    <mergeCell ref="H56:K56"/>
    <mergeCell ref="D57:G57"/>
    <mergeCell ref="H57:K57"/>
    <mergeCell ref="D58:G58"/>
    <mergeCell ref="H58:K58"/>
    <mergeCell ref="D53:E53"/>
    <mergeCell ref="F53:G53"/>
    <mergeCell ref="H53:I53"/>
    <mergeCell ref="J53:K53"/>
    <mergeCell ref="D54:E54"/>
    <mergeCell ref="F54:G54"/>
    <mergeCell ref="H54:I54"/>
    <mergeCell ref="J54:K54"/>
    <mergeCell ref="D51:E51"/>
    <mergeCell ref="F51:G51"/>
    <mergeCell ref="H51:I51"/>
    <mergeCell ref="J51:K51"/>
    <mergeCell ref="D52:E52"/>
    <mergeCell ref="F52:G52"/>
    <mergeCell ref="H52:I52"/>
    <mergeCell ref="J52:K52"/>
    <mergeCell ref="D27:E27"/>
    <mergeCell ref="F27:G27"/>
    <mergeCell ref="H27:I27"/>
    <mergeCell ref="J27:K27"/>
    <mergeCell ref="D28:E28"/>
    <mergeCell ref="F28:G28"/>
    <mergeCell ref="H28:I28"/>
    <mergeCell ref="J28:K28"/>
    <mergeCell ref="D25:E25"/>
    <mergeCell ref="F25:G25"/>
    <mergeCell ref="H25:I25"/>
    <mergeCell ref="J25:K25"/>
    <mergeCell ref="D26:E26"/>
    <mergeCell ref="F26:G26"/>
    <mergeCell ref="H26:I26"/>
    <mergeCell ref="J26:K26"/>
    <mergeCell ref="D23:E23"/>
    <mergeCell ref="F23:G23"/>
    <mergeCell ref="H23:I23"/>
    <mergeCell ref="J23:K23"/>
    <mergeCell ref="D24:E24"/>
    <mergeCell ref="F24:G24"/>
    <mergeCell ref="H24:I24"/>
    <mergeCell ref="J24:K24"/>
    <mergeCell ref="D11:E11"/>
    <mergeCell ref="F11:G11"/>
    <mergeCell ref="H11:I11"/>
    <mergeCell ref="J11:K11"/>
    <mergeCell ref="D22:E22"/>
    <mergeCell ref="F22:G22"/>
    <mergeCell ref="H22:I22"/>
    <mergeCell ref="J22:K22"/>
    <mergeCell ref="C8:G8"/>
    <mergeCell ref="H8:I8"/>
    <mergeCell ref="J8:K8"/>
    <mergeCell ref="C9:G9"/>
    <mergeCell ref="H9:I9"/>
    <mergeCell ref="J9:K9"/>
    <mergeCell ref="C6:G6"/>
    <mergeCell ref="H6:I6"/>
    <mergeCell ref="J6:K6"/>
    <mergeCell ref="C7:G7"/>
    <mergeCell ref="H7:I7"/>
    <mergeCell ref="J7:K7"/>
    <mergeCell ref="C5:G5"/>
    <mergeCell ref="H5:I5"/>
    <mergeCell ref="J5:K5"/>
    <mergeCell ref="B2:K2"/>
    <mergeCell ref="B3:K3"/>
    <mergeCell ref="C4:G4"/>
    <mergeCell ref="H4:I4"/>
    <mergeCell ref="J4:K4"/>
  </mergeCells>
  <printOptions horizontalCentered="1" verticalCentered="1"/>
  <pageMargins left="0.5" right="0.5" top="0.25" bottom="0.5" header="0.5" footer="0.25"/>
  <pageSetup scale="75" orientation="portrait" r:id="rId1"/>
  <headerFooter alignWithMargins="0">
    <oddFooter>&amp;R&amp;"Arial Narrow,Regular"Printed &amp;D at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pageSetUpPr fitToPage="1"/>
  </sheetPr>
  <dimension ref="B1:L50"/>
  <sheetViews>
    <sheetView tabSelected="1" zoomScale="90" zoomScaleNormal="90" workbookViewId="0">
      <selection activeCell="H25" sqref="H25:I25"/>
    </sheetView>
  </sheetViews>
  <sheetFormatPr defaultRowHeight="15.75" x14ac:dyDescent="0.2"/>
  <cols>
    <col min="1" max="1" width="8.7109375" style="17" customWidth="1"/>
    <col min="2" max="2" width="18" style="17" customWidth="1"/>
    <col min="3" max="3" width="18.7109375" style="17" customWidth="1"/>
    <col min="4" max="11" width="8.7109375" style="17" customWidth="1"/>
    <col min="12" max="16384" width="9.140625" style="17"/>
  </cols>
  <sheetData>
    <row r="1" spans="2:11" ht="16.5" thickBot="1" x14ac:dyDescent="0.25">
      <c r="B1" s="173" t="s">
        <v>89</v>
      </c>
      <c r="C1" s="172"/>
    </row>
    <row r="2" spans="2:11" ht="23.25" x14ac:dyDescent="0.2">
      <c r="B2" s="234" t="str">
        <f>CALCS!B2:K2</f>
        <v>Clearance Time Calculations</v>
      </c>
      <c r="C2" s="235"/>
      <c r="D2" s="235"/>
      <c r="E2" s="235"/>
      <c r="F2" s="235"/>
      <c r="G2" s="235"/>
      <c r="H2" s="235"/>
      <c r="I2" s="235"/>
      <c r="J2" s="235"/>
      <c r="K2" s="236"/>
    </row>
    <row r="3" spans="2:11" ht="16.5" thickBot="1" x14ac:dyDescent="0.25">
      <c r="B3" s="237" t="str">
        <f>CALCS!B3</f>
        <v>Rev 2022-11-14</v>
      </c>
      <c r="C3" s="238"/>
      <c r="D3" s="238"/>
      <c r="E3" s="238"/>
      <c r="F3" s="238"/>
      <c r="G3" s="238"/>
      <c r="H3" s="238"/>
      <c r="I3" s="238"/>
      <c r="J3" s="238"/>
      <c r="K3" s="239"/>
    </row>
    <row r="4" spans="2:11" x14ac:dyDescent="0.2">
      <c r="B4" s="16" t="s">
        <v>2</v>
      </c>
      <c r="C4" s="228"/>
      <c r="D4" s="229"/>
      <c r="E4" s="229"/>
      <c r="F4" s="229"/>
      <c r="G4" s="230"/>
      <c r="H4" s="240" t="s">
        <v>61</v>
      </c>
      <c r="I4" s="241"/>
      <c r="J4" s="242"/>
      <c r="K4" s="243"/>
    </row>
    <row r="5" spans="2:11" x14ac:dyDescent="0.2">
      <c r="B5" s="9" t="s">
        <v>1</v>
      </c>
      <c r="C5" s="228"/>
      <c r="D5" s="229"/>
      <c r="E5" s="229"/>
      <c r="F5" s="229"/>
      <c r="G5" s="230"/>
      <c r="H5" s="231" t="s">
        <v>62</v>
      </c>
      <c r="I5" s="231"/>
      <c r="J5" s="232"/>
      <c r="K5" s="233"/>
    </row>
    <row r="6" spans="2:11" x14ac:dyDescent="0.2">
      <c r="B6" s="9" t="s">
        <v>4</v>
      </c>
      <c r="C6" s="228"/>
      <c r="D6" s="229"/>
      <c r="E6" s="229"/>
      <c r="F6" s="229"/>
      <c r="G6" s="230"/>
      <c r="H6" s="231" t="s">
        <v>63</v>
      </c>
      <c r="I6" s="231"/>
      <c r="J6" s="232"/>
      <c r="K6" s="233"/>
    </row>
    <row r="7" spans="2:11" x14ac:dyDescent="0.2">
      <c r="B7" s="9" t="s">
        <v>6</v>
      </c>
      <c r="C7" s="228"/>
      <c r="D7" s="229"/>
      <c r="E7" s="229"/>
      <c r="F7" s="229"/>
      <c r="G7" s="230"/>
      <c r="H7" s="231" t="s">
        <v>3</v>
      </c>
      <c r="I7" s="231"/>
      <c r="J7" s="232"/>
      <c r="K7" s="233"/>
    </row>
    <row r="8" spans="2:11" x14ac:dyDescent="0.2">
      <c r="B8" s="9" t="s">
        <v>7</v>
      </c>
      <c r="C8" s="228"/>
      <c r="D8" s="229"/>
      <c r="E8" s="229"/>
      <c r="F8" s="229"/>
      <c r="G8" s="230"/>
      <c r="H8" s="231" t="s">
        <v>5</v>
      </c>
      <c r="I8" s="231"/>
      <c r="J8" s="232"/>
      <c r="K8" s="233"/>
    </row>
    <row r="9" spans="2:11" ht="16.5" thickBot="1" x14ac:dyDescent="0.25">
      <c r="B9" s="10" t="s">
        <v>9</v>
      </c>
      <c r="C9" s="228"/>
      <c r="D9" s="229"/>
      <c r="E9" s="229"/>
      <c r="F9" s="229"/>
      <c r="G9" s="230"/>
      <c r="H9" s="244" t="s">
        <v>8</v>
      </c>
      <c r="I9" s="244"/>
      <c r="J9" s="245"/>
      <c r="K9" s="246"/>
    </row>
    <row r="10" spans="2:11" ht="16.5" thickBot="1" x14ac:dyDescent="0.25">
      <c r="B10" s="70"/>
      <c r="C10" s="71"/>
      <c r="D10" s="72"/>
      <c r="E10" s="72"/>
      <c r="F10" s="72"/>
      <c r="G10" s="72"/>
      <c r="H10" s="72"/>
      <c r="I10" s="72"/>
      <c r="J10" s="72"/>
      <c r="K10" s="73"/>
    </row>
    <row r="11" spans="2:11" x14ac:dyDescent="0.2">
      <c r="B11" s="45" t="s">
        <v>10</v>
      </c>
      <c r="C11" s="49" t="s">
        <v>44</v>
      </c>
      <c r="D11" s="249" t="str">
        <f>IF(C6&lt;&gt;"",C6,"")</f>
        <v/>
      </c>
      <c r="E11" s="250"/>
      <c r="F11" s="249" t="str">
        <f>IF(C7&lt;&gt;"",C7,"")</f>
        <v/>
      </c>
      <c r="G11" s="250"/>
      <c r="H11" s="249" t="str">
        <f>IF(C8&lt;&gt;"",C8,"")</f>
        <v/>
      </c>
      <c r="I11" s="250"/>
      <c r="J11" s="249" t="str">
        <f>IF(C9&lt;&gt;"",C9,"")</f>
        <v/>
      </c>
      <c r="K11" s="250"/>
    </row>
    <row r="12" spans="2:11" x14ac:dyDescent="0.2">
      <c r="B12" s="46"/>
      <c r="C12" s="50" t="s">
        <v>45</v>
      </c>
      <c r="D12" s="38" t="s">
        <v>11</v>
      </c>
      <c r="E12" s="37"/>
      <c r="F12" s="36" t="s">
        <v>29</v>
      </c>
      <c r="G12" s="37"/>
      <c r="H12" s="36" t="s">
        <v>12</v>
      </c>
      <c r="I12" s="37"/>
      <c r="J12" s="36" t="s">
        <v>13</v>
      </c>
      <c r="K12" s="37"/>
    </row>
    <row r="13" spans="2:11" x14ac:dyDescent="0.2">
      <c r="B13" s="52"/>
      <c r="C13" s="53" t="s">
        <v>43</v>
      </c>
      <c r="D13" s="54" t="s">
        <v>14</v>
      </c>
      <c r="E13" s="55" t="s">
        <v>15</v>
      </c>
      <c r="F13" s="56" t="s">
        <v>14</v>
      </c>
      <c r="G13" s="55" t="s">
        <v>15</v>
      </c>
      <c r="H13" s="56" t="s">
        <v>14</v>
      </c>
      <c r="I13" s="55" t="s">
        <v>15</v>
      </c>
      <c r="J13" s="56" t="s">
        <v>14</v>
      </c>
      <c r="K13" s="55" t="s">
        <v>15</v>
      </c>
    </row>
    <row r="14" spans="2:11" ht="9.9499999999999993" customHeight="1" x14ac:dyDescent="0.2">
      <c r="B14" s="47"/>
      <c r="C14" s="13"/>
      <c r="D14" s="13"/>
      <c r="E14" s="13"/>
      <c r="F14" s="13"/>
      <c r="G14" s="13"/>
      <c r="H14" s="13"/>
      <c r="I14" s="13"/>
      <c r="J14" s="13"/>
      <c r="K14" s="48"/>
    </row>
    <row r="15" spans="2:11" x14ac:dyDescent="0.2">
      <c r="B15" s="11" t="s">
        <v>16</v>
      </c>
      <c r="C15" s="59" t="s">
        <v>46</v>
      </c>
      <c r="D15" s="60"/>
      <c r="E15" s="61"/>
      <c r="F15" s="60"/>
      <c r="G15" s="61"/>
      <c r="H15" s="60"/>
      <c r="I15" s="61"/>
      <c r="J15" s="60"/>
      <c r="K15" s="61"/>
    </row>
    <row r="16" spans="2:11" x14ac:dyDescent="0.2">
      <c r="B16" s="14"/>
      <c r="C16" s="58" t="s">
        <v>47</v>
      </c>
      <c r="D16" s="27"/>
      <c r="E16" s="57"/>
      <c r="F16" s="27"/>
      <c r="G16" s="57"/>
      <c r="H16" s="27"/>
      <c r="I16" s="57"/>
      <c r="J16" s="27"/>
      <c r="K16" s="57"/>
    </row>
    <row r="17" spans="2:11" x14ac:dyDescent="0.2">
      <c r="B17" s="14" t="s">
        <v>68</v>
      </c>
      <c r="C17" s="58"/>
      <c r="D17" s="27"/>
      <c r="E17" s="57"/>
      <c r="F17" s="27"/>
      <c r="G17" s="57"/>
      <c r="H17" s="27"/>
      <c r="I17" s="57"/>
      <c r="J17" s="27"/>
      <c r="K17" s="57"/>
    </row>
    <row r="18" spans="2:11" ht="9.9499999999999993" customHeight="1" x14ac:dyDescent="0.2">
      <c r="B18" s="47"/>
      <c r="C18" s="13"/>
      <c r="D18" s="13"/>
      <c r="E18" s="13"/>
      <c r="F18" s="13"/>
      <c r="G18" s="13"/>
      <c r="H18" s="13"/>
      <c r="I18" s="13"/>
      <c r="J18" s="13"/>
      <c r="K18" s="48"/>
    </row>
    <row r="19" spans="2:11" x14ac:dyDescent="0.2">
      <c r="B19" s="11" t="s">
        <v>17</v>
      </c>
      <c r="C19" s="34" t="s">
        <v>18</v>
      </c>
      <c r="D19" s="39">
        <v>20</v>
      </c>
      <c r="E19" s="12">
        <v>45</v>
      </c>
      <c r="F19" s="39">
        <v>20</v>
      </c>
      <c r="G19" s="12">
        <v>45</v>
      </c>
      <c r="H19" s="39">
        <v>20</v>
      </c>
      <c r="I19" s="12">
        <v>45</v>
      </c>
      <c r="J19" s="39">
        <v>20</v>
      </c>
      <c r="K19" s="12">
        <v>45</v>
      </c>
    </row>
    <row r="20" spans="2:11" x14ac:dyDescent="0.2">
      <c r="B20" s="14"/>
      <c r="C20" s="32" t="s">
        <v>19</v>
      </c>
      <c r="D20" s="121">
        <f>IF(D19&lt;&gt;"",1.4667*D19,"")</f>
        <v>29.333999999999996</v>
      </c>
      <c r="E20" s="121">
        <f t="shared" ref="E20:K20" si="0">IF(E19&lt;&gt;"",1.4667*E19,"")</f>
        <v>66.001499999999993</v>
      </c>
      <c r="F20" s="121">
        <f t="shared" si="0"/>
        <v>29.333999999999996</v>
      </c>
      <c r="G20" s="121">
        <f t="shared" si="0"/>
        <v>66.001499999999993</v>
      </c>
      <c r="H20" s="121">
        <f t="shared" si="0"/>
        <v>29.333999999999996</v>
      </c>
      <c r="I20" s="121">
        <f t="shared" si="0"/>
        <v>66.001499999999993</v>
      </c>
      <c r="J20" s="121">
        <f t="shared" si="0"/>
        <v>29.333999999999996</v>
      </c>
      <c r="K20" s="121">
        <f t="shared" si="0"/>
        <v>66.001499999999993</v>
      </c>
    </row>
    <row r="21" spans="2:11" ht="9.9499999999999993" customHeight="1" x14ac:dyDescent="0.2">
      <c r="B21" s="47"/>
      <c r="C21" s="51"/>
      <c r="D21" s="13"/>
      <c r="E21" s="13"/>
      <c r="F21" s="13"/>
      <c r="G21" s="13"/>
      <c r="H21" s="13"/>
      <c r="I21" s="13"/>
      <c r="J21" s="13"/>
      <c r="K21" s="48"/>
    </row>
    <row r="22" spans="2:11" x14ac:dyDescent="0.2">
      <c r="B22" s="11" t="s">
        <v>20</v>
      </c>
      <c r="C22" s="34" t="s">
        <v>21</v>
      </c>
      <c r="D22" s="251" t="str">
        <f>IF(CALCS!D22&lt;&gt;0,CALCS!D22,"0")</f>
        <v>0</v>
      </c>
      <c r="E22" s="252"/>
      <c r="F22" s="251" t="str">
        <f>IF(CALCS!F22&lt;&gt;0,CALCS!F22,"0")</f>
        <v>0</v>
      </c>
      <c r="G22" s="252"/>
      <c r="H22" s="251" t="str">
        <f>IF(CALCS!H22&lt;&gt;0,CALCS!H22,"0")</f>
        <v>0</v>
      </c>
      <c r="I22" s="252"/>
      <c r="J22" s="251" t="str">
        <f>IF(CALCS!J22&lt;&gt;0,CALCS!J22,"0")</f>
        <v>0</v>
      </c>
      <c r="K22" s="252"/>
    </row>
    <row r="23" spans="2:11" x14ac:dyDescent="0.2">
      <c r="B23" s="2"/>
      <c r="C23" s="29" t="s">
        <v>22</v>
      </c>
      <c r="D23" s="247"/>
      <c r="E23" s="248"/>
      <c r="F23" s="247"/>
      <c r="G23" s="248"/>
      <c r="H23" s="247"/>
      <c r="I23" s="248"/>
      <c r="J23" s="247"/>
      <c r="K23" s="248"/>
    </row>
    <row r="24" spans="2:11" x14ac:dyDescent="0.2">
      <c r="B24" s="2"/>
      <c r="C24" s="29" t="s">
        <v>23</v>
      </c>
      <c r="D24" s="247"/>
      <c r="E24" s="248"/>
      <c r="F24" s="247"/>
      <c r="G24" s="248"/>
      <c r="H24" s="247"/>
      <c r="I24" s="248"/>
      <c r="J24" s="247"/>
      <c r="K24" s="248"/>
    </row>
    <row r="25" spans="2:11" x14ac:dyDescent="0.2">
      <c r="B25" s="2"/>
      <c r="C25" s="29" t="s">
        <v>24</v>
      </c>
      <c r="D25" s="247"/>
      <c r="E25" s="248"/>
      <c r="F25" s="247"/>
      <c r="G25" s="248"/>
      <c r="H25" s="247"/>
      <c r="I25" s="248"/>
      <c r="J25" s="247"/>
      <c r="K25" s="248"/>
    </row>
    <row r="26" spans="2:11" x14ac:dyDescent="0.2">
      <c r="B26" s="14"/>
      <c r="C26" s="33" t="s">
        <v>35</v>
      </c>
      <c r="D26" s="253"/>
      <c r="E26" s="254"/>
      <c r="F26" s="253"/>
      <c r="G26" s="254"/>
      <c r="H26" s="253"/>
      <c r="I26" s="254"/>
      <c r="J26" s="253"/>
      <c r="K26" s="254"/>
    </row>
    <row r="27" spans="2:11" ht="9.9499999999999993" customHeight="1" x14ac:dyDescent="0.2">
      <c r="B27" s="47"/>
      <c r="C27" s="51"/>
      <c r="D27" s="13"/>
      <c r="E27" s="13"/>
      <c r="F27" s="13"/>
      <c r="G27" s="13"/>
      <c r="H27" s="13"/>
      <c r="I27" s="13"/>
      <c r="J27" s="13"/>
      <c r="K27" s="48"/>
    </row>
    <row r="28" spans="2:11" x14ac:dyDescent="0.2">
      <c r="B28" s="18" t="s">
        <v>50</v>
      </c>
      <c r="C28" s="34" t="s">
        <v>34</v>
      </c>
      <c r="D28" s="64"/>
      <c r="E28" s="63"/>
      <c r="F28" s="64"/>
      <c r="G28" s="63"/>
      <c r="H28" s="64"/>
      <c r="I28" s="63"/>
      <c r="J28" s="64"/>
      <c r="K28" s="63"/>
    </row>
    <row r="29" spans="2:11" ht="9.9499999999999993" customHeight="1" x14ac:dyDescent="0.2">
      <c r="B29" s="47"/>
      <c r="C29" s="51"/>
      <c r="D29" s="13"/>
      <c r="E29" s="13"/>
      <c r="F29" s="13"/>
      <c r="G29" s="13"/>
      <c r="H29" s="13"/>
      <c r="I29" s="13"/>
      <c r="J29" s="13"/>
      <c r="K29" s="48"/>
    </row>
    <row r="30" spans="2:11" x14ac:dyDescent="0.2">
      <c r="B30" s="18" t="s">
        <v>53</v>
      </c>
      <c r="C30" s="34" t="s">
        <v>34</v>
      </c>
      <c r="D30" s="62"/>
      <c r="E30" s="63"/>
      <c r="F30" s="62"/>
      <c r="G30" s="63"/>
      <c r="H30" s="62"/>
      <c r="I30" s="63"/>
      <c r="J30" s="62"/>
      <c r="K30" s="63"/>
    </row>
    <row r="31" spans="2:11" ht="9.9499999999999993" customHeight="1" x14ac:dyDescent="0.2">
      <c r="B31" s="47"/>
      <c r="C31" s="51"/>
      <c r="D31" s="13"/>
      <c r="E31" s="13"/>
      <c r="F31" s="13"/>
      <c r="G31" s="13"/>
      <c r="H31" s="13"/>
      <c r="I31" s="13"/>
      <c r="J31" s="13"/>
      <c r="K31" s="48"/>
    </row>
    <row r="32" spans="2:11" x14ac:dyDescent="0.2">
      <c r="B32" s="20" t="s">
        <v>36</v>
      </c>
      <c r="C32" s="34" t="s">
        <v>37</v>
      </c>
      <c r="D32" s="134">
        <f>CALCS!D34</f>
        <v>1</v>
      </c>
      <c r="E32" s="135">
        <f>CALCS!E34</f>
        <v>1</v>
      </c>
      <c r="F32" s="134">
        <f>CALCS!F34</f>
        <v>1</v>
      </c>
      <c r="G32" s="135">
        <f>CALCS!G34</f>
        <v>1</v>
      </c>
      <c r="H32" s="134">
        <f>CALCS!H34</f>
        <v>1</v>
      </c>
      <c r="I32" s="135">
        <f>CALCS!I34</f>
        <v>1</v>
      </c>
      <c r="J32" s="134">
        <f>CALCS!J34</f>
        <v>1</v>
      </c>
      <c r="K32" s="135">
        <f>CALCS!K34</f>
        <v>1</v>
      </c>
    </row>
    <row r="33" spans="2:12" x14ac:dyDescent="0.2">
      <c r="B33" s="21"/>
      <c r="C33" s="29" t="s">
        <v>42</v>
      </c>
      <c r="D33" s="137">
        <f>CALCS!D35</f>
        <v>10</v>
      </c>
      <c r="E33" s="135">
        <f>CALCS!E35</f>
        <v>10</v>
      </c>
      <c r="F33" s="137">
        <f>CALCS!F35</f>
        <v>10</v>
      </c>
      <c r="G33" s="135">
        <f>CALCS!G35</f>
        <v>10</v>
      </c>
      <c r="H33" s="137">
        <f>CALCS!H35</f>
        <v>10</v>
      </c>
      <c r="I33" s="135">
        <f>CALCS!I35</f>
        <v>10</v>
      </c>
      <c r="J33" s="137">
        <f>CALCS!J35</f>
        <v>10</v>
      </c>
      <c r="K33" s="135">
        <f>CALCS!K35</f>
        <v>10</v>
      </c>
    </row>
    <row r="34" spans="2:12" x14ac:dyDescent="0.2">
      <c r="B34" s="21"/>
      <c r="C34" s="29" t="s">
        <v>38</v>
      </c>
      <c r="D34" s="137">
        <f>CALCS!D36</f>
        <v>3.5</v>
      </c>
      <c r="E34" s="135">
        <f>CALCS!E36</f>
        <v>3.5</v>
      </c>
      <c r="F34" s="137">
        <f>CALCS!F36</f>
        <v>3.5</v>
      </c>
      <c r="G34" s="135">
        <f>CALCS!G36</f>
        <v>3.5</v>
      </c>
      <c r="H34" s="137">
        <f>CALCS!H36</f>
        <v>3.5</v>
      </c>
      <c r="I34" s="135">
        <f>CALCS!I36</f>
        <v>3.5</v>
      </c>
      <c r="J34" s="137">
        <f>CALCS!J36</f>
        <v>3.5</v>
      </c>
      <c r="K34" s="135">
        <f>CALCS!K36</f>
        <v>3.5</v>
      </c>
    </row>
    <row r="35" spans="2:12" ht="9.9499999999999993" customHeight="1" x14ac:dyDescent="0.2">
      <c r="B35" s="47"/>
      <c r="C35" s="51"/>
      <c r="D35" s="13"/>
      <c r="E35" s="13"/>
      <c r="F35" s="13"/>
      <c r="G35" s="13"/>
      <c r="H35" s="13"/>
      <c r="I35" s="13"/>
      <c r="J35" s="13"/>
      <c r="K35" s="48"/>
    </row>
    <row r="36" spans="2:12" x14ac:dyDescent="0.2">
      <c r="B36" s="18" t="s">
        <v>30</v>
      </c>
      <c r="C36" s="35" t="s">
        <v>33</v>
      </c>
      <c r="D36" s="167" t="str">
        <f>CALCS!D60</f>
        <v/>
      </c>
      <c r="E36" s="148" t="str">
        <f>CALCS!E60</f>
        <v/>
      </c>
      <c r="F36" s="167" t="str">
        <f>CALCS!F60</f>
        <v/>
      </c>
      <c r="G36" s="148" t="str">
        <f>CALCS!G60</f>
        <v/>
      </c>
      <c r="H36" s="147" t="str">
        <f>CALCS!H60</f>
        <v/>
      </c>
      <c r="I36" s="165" t="str">
        <f>CALCS!I60</f>
        <v/>
      </c>
      <c r="J36" s="167" t="str">
        <f>CALCS!J60</f>
        <v/>
      </c>
      <c r="K36" s="148" t="str">
        <f>CALCS!K60</f>
        <v/>
      </c>
    </row>
    <row r="37" spans="2:12" x14ac:dyDescent="0.2">
      <c r="B37" s="25" t="s">
        <v>31</v>
      </c>
      <c r="C37" s="30" t="s">
        <v>25</v>
      </c>
      <c r="D37" s="164" t="str">
        <f>CALCS!D61</f>
        <v/>
      </c>
      <c r="E37" s="4" t="str">
        <f>CALCS!E61</f>
        <v/>
      </c>
      <c r="F37" s="164" t="str">
        <f>CALCS!F61</f>
        <v/>
      </c>
      <c r="G37" s="4" t="str">
        <f>CALCS!G61</f>
        <v/>
      </c>
      <c r="H37" s="44" t="str">
        <f>CALCS!H61</f>
        <v/>
      </c>
      <c r="I37" s="166" t="str">
        <f>CALCS!I61</f>
        <v/>
      </c>
      <c r="J37" s="164" t="str">
        <f>CALCS!J61</f>
        <v/>
      </c>
      <c r="K37" s="4" t="str">
        <f>CALCS!K61</f>
        <v/>
      </c>
    </row>
    <row r="38" spans="2:12" x14ac:dyDescent="0.2">
      <c r="B38" s="25" t="s">
        <v>54</v>
      </c>
      <c r="C38" s="30" t="s">
        <v>25</v>
      </c>
      <c r="D38" s="164" t="str">
        <f>CALCS!D62</f>
        <v/>
      </c>
      <c r="E38" s="4" t="str">
        <f>CALCS!E62</f>
        <v/>
      </c>
      <c r="F38" s="164" t="str">
        <f>CALCS!F62</f>
        <v/>
      </c>
      <c r="G38" s="4" t="str">
        <f>CALCS!G62</f>
        <v/>
      </c>
      <c r="H38" s="44" t="str">
        <f>CALCS!H62</f>
        <v/>
      </c>
      <c r="I38" s="166" t="str">
        <f>CALCS!I62</f>
        <v/>
      </c>
      <c r="J38" s="164" t="str">
        <f>CALCS!J62</f>
        <v/>
      </c>
      <c r="K38" s="4" t="str">
        <f>CALCS!K62</f>
        <v/>
      </c>
      <c r="L38" s="65"/>
    </row>
    <row r="39" spans="2:12" ht="16.5" thickBot="1" x14ac:dyDescent="0.25">
      <c r="B39" s="26" t="s">
        <v>65</v>
      </c>
      <c r="C39" s="31" t="s">
        <v>25</v>
      </c>
      <c r="D39" s="168" t="str">
        <f>CALCS!D64</f>
        <v/>
      </c>
      <c r="E39" s="169" t="str">
        <f>CALCS!E64</f>
        <v/>
      </c>
      <c r="F39" s="168" t="str">
        <f>CALCS!F64</f>
        <v/>
      </c>
      <c r="G39" s="169" t="str">
        <f>CALCS!G64</f>
        <v/>
      </c>
      <c r="H39" s="170" t="str">
        <f>CALCS!H64</f>
        <v/>
      </c>
      <c r="I39" s="171" t="str">
        <f>CALCS!I64</f>
        <v/>
      </c>
      <c r="J39" s="168" t="str">
        <f>CALCS!J64</f>
        <v/>
      </c>
      <c r="K39" s="169" t="str">
        <f>CALCS!K64</f>
        <v/>
      </c>
    </row>
    <row r="40" spans="2:12" x14ac:dyDescent="0.2">
      <c r="C40" s="162"/>
      <c r="D40" s="163"/>
      <c r="E40" s="163"/>
      <c r="F40" s="163"/>
      <c r="G40" s="163"/>
      <c r="H40" s="163"/>
      <c r="I40" s="163"/>
      <c r="J40" s="163"/>
      <c r="K40" s="163"/>
      <c r="L40" s="162"/>
    </row>
    <row r="41" spans="2:12" x14ac:dyDescent="0.2">
      <c r="B41" s="1" t="s">
        <v>26</v>
      </c>
      <c r="C41" s="1"/>
      <c r="E41" s="1"/>
      <c r="F41" s="1"/>
      <c r="G41" s="1"/>
      <c r="H41" s="1"/>
      <c r="I41" s="1"/>
      <c r="J41" s="1"/>
      <c r="K41" s="1"/>
    </row>
    <row r="42" spans="2:12" x14ac:dyDescent="0.2">
      <c r="B42" s="1"/>
      <c r="C42" s="5" t="s">
        <v>27</v>
      </c>
      <c r="E42" s="1"/>
      <c r="F42" s="1"/>
      <c r="G42" s="1"/>
      <c r="H42" s="1"/>
      <c r="I42" s="1"/>
      <c r="J42" s="1"/>
      <c r="K42" s="1"/>
    </row>
    <row r="43" spans="2:12" x14ac:dyDescent="0.2">
      <c r="B43" s="1"/>
      <c r="C43" s="5" t="s">
        <v>28</v>
      </c>
      <c r="E43" s="1"/>
      <c r="F43" s="1"/>
      <c r="G43" s="1"/>
      <c r="H43" s="1"/>
      <c r="I43" s="1"/>
      <c r="J43" s="1"/>
      <c r="K43" s="1"/>
    </row>
    <row r="44" spans="2:12" x14ac:dyDescent="0.2">
      <c r="B44" s="1"/>
      <c r="C44" s="5" t="s">
        <v>66</v>
      </c>
      <c r="E44" s="5"/>
      <c r="F44" s="1"/>
      <c r="G44" s="1"/>
      <c r="H44" s="1"/>
      <c r="I44" s="1"/>
      <c r="J44" s="1"/>
      <c r="K44" s="1"/>
    </row>
    <row r="45" spans="2:12" x14ac:dyDescent="0.2">
      <c r="B45" s="1"/>
      <c r="C45" s="5" t="s">
        <v>59</v>
      </c>
      <c r="E45" s="5"/>
      <c r="F45" s="1"/>
      <c r="G45" s="1"/>
      <c r="H45" s="1"/>
      <c r="I45" s="1"/>
      <c r="J45" s="1"/>
      <c r="K45" s="1"/>
    </row>
    <row r="46" spans="2:12" x14ac:dyDescent="0.2">
      <c r="B46" s="1"/>
      <c r="C46" s="5" t="s">
        <v>49</v>
      </c>
      <c r="E46" s="1"/>
      <c r="F46" s="1"/>
      <c r="G46" s="1"/>
      <c r="H46" s="1"/>
      <c r="I46" s="1"/>
      <c r="J46" s="1"/>
      <c r="K46" s="1"/>
    </row>
    <row r="47" spans="2:12" x14ac:dyDescent="0.2">
      <c r="B47" s="1"/>
      <c r="C47" s="5" t="s">
        <v>48</v>
      </c>
      <c r="E47" s="1"/>
      <c r="F47" s="1"/>
      <c r="G47" s="1"/>
      <c r="H47" s="1"/>
      <c r="I47" s="1"/>
      <c r="J47" s="1"/>
      <c r="K47" s="1"/>
    </row>
    <row r="48" spans="2:12" x14ac:dyDescent="0.2">
      <c r="C48" s="6"/>
      <c r="D48" s="7"/>
      <c r="E48" s="8"/>
    </row>
    <row r="49" spans="3:5" x14ac:dyDescent="0.2">
      <c r="C49" s="6"/>
      <c r="D49" s="7"/>
      <c r="E49" s="8"/>
    </row>
    <row r="50" spans="3:5" x14ac:dyDescent="0.2">
      <c r="C50" s="6"/>
      <c r="D50" s="7"/>
      <c r="E50" s="8"/>
    </row>
  </sheetData>
  <sheetProtection selectLockedCells="1"/>
  <mergeCells count="44">
    <mergeCell ref="D26:E26"/>
    <mergeCell ref="F26:G26"/>
    <mergeCell ref="H26:I26"/>
    <mergeCell ref="J26:K26"/>
    <mergeCell ref="D24:E24"/>
    <mergeCell ref="F24:G24"/>
    <mergeCell ref="H24:I24"/>
    <mergeCell ref="J24:K24"/>
    <mergeCell ref="D25:E25"/>
    <mergeCell ref="F25:G25"/>
    <mergeCell ref="H25:I25"/>
    <mergeCell ref="J25:K25"/>
    <mergeCell ref="D23:E23"/>
    <mergeCell ref="F23:G23"/>
    <mergeCell ref="H23:I23"/>
    <mergeCell ref="J23:K23"/>
    <mergeCell ref="D11:E11"/>
    <mergeCell ref="F11:G11"/>
    <mergeCell ref="H11:I11"/>
    <mergeCell ref="J11:K11"/>
    <mergeCell ref="D22:E22"/>
    <mergeCell ref="F22:G22"/>
    <mergeCell ref="H22:I22"/>
    <mergeCell ref="J22:K22"/>
    <mergeCell ref="C8:G8"/>
    <mergeCell ref="H8:I8"/>
    <mergeCell ref="J8:K8"/>
    <mergeCell ref="C9:G9"/>
    <mergeCell ref="H9:I9"/>
    <mergeCell ref="J9:K9"/>
    <mergeCell ref="C6:G6"/>
    <mergeCell ref="H6:I6"/>
    <mergeCell ref="J6:K6"/>
    <mergeCell ref="C7:G7"/>
    <mergeCell ref="H7:I7"/>
    <mergeCell ref="J7:K7"/>
    <mergeCell ref="C5:G5"/>
    <mergeCell ref="H5:I5"/>
    <mergeCell ref="J5:K5"/>
    <mergeCell ref="B2:K2"/>
    <mergeCell ref="B3:K3"/>
    <mergeCell ref="C4:G4"/>
    <mergeCell ref="H4:I4"/>
    <mergeCell ref="J4:K4"/>
  </mergeCells>
  <printOptions horizontalCentered="1"/>
  <pageMargins left="0.5" right="0.5" top="0.25" bottom="0.5" header="0.5" footer="0.25"/>
  <pageSetup scale="91" orientation="portrait" r:id="rId1"/>
  <headerFooter alignWithMargins="0">
    <oddFooter>&amp;R&amp;"Arial Narrow,Regular"Printed &amp;D at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70"/>
  <sheetViews>
    <sheetView topLeftCell="A31" zoomScale="90" zoomScaleNormal="90" workbookViewId="0">
      <selection activeCell="C37" sqref="C37"/>
    </sheetView>
  </sheetViews>
  <sheetFormatPr defaultRowHeight="15.75" x14ac:dyDescent="0.2"/>
  <cols>
    <col min="1" max="1" width="18" style="17" customWidth="1"/>
    <col min="2" max="2" width="18.7109375" style="17" customWidth="1"/>
    <col min="3" max="10" width="8.7109375" style="17" customWidth="1"/>
    <col min="11" max="16384" width="9.140625" style="17"/>
  </cols>
  <sheetData>
    <row r="1" spans="1:10" ht="23.25" x14ac:dyDescent="0.2">
      <c r="A1" s="234" t="s">
        <v>0</v>
      </c>
      <c r="B1" s="235"/>
      <c r="C1" s="235"/>
      <c r="D1" s="235"/>
      <c r="E1" s="235"/>
      <c r="F1" s="235"/>
      <c r="G1" s="235"/>
      <c r="H1" s="235"/>
      <c r="I1" s="235"/>
      <c r="J1" s="236"/>
    </row>
    <row r="2" spans="1:10" ht="16.5" thickBot="1" x14ac:dyDescent="0.25">
      <c r="A2" s="237" t="s">
        <v>88</v>
      </c>
      <c r="B2" s="238"/>
      <c r="C2" s="238"/>
      <c r="D2" s="238"/>
      <c r="E2" s="238"/>
      <c r="F2" s="238"/>
      <c r="G2" s="238"/>
      <c r="H2" s="238"/>
      <c r="I2" s="238"/>
      <c r="J2" s="239"/>
    </row>
    <row r="3" spans="1:10" ht="16.5" thickBot="1" x14ac:dyDescent="0.25">
      <c r="A3" s="16" t="s">
        <v>2</v>
      </c>
      <c r="B3" s="256" t="s">
        <v>72</v>
      </c>
      <c r="C3" s="256"/>
      <c r="D3" s="256"/>
      <c r="E3" s="256"/>
      <c r="F3" s="256"/>
      <c r="G3" s="240" t="s">
        <v>61</v>
      </c>
      <c r="H3" s="241"/>
      <c r="I3" s="256" t="s">
        <v>78</v>
      </c>
      <c r="J3" s="257"/>
    </row>
    <row r="4" spans="1:10" ht="16.5" thickBot="1" x14ac:dyDescent="0.25">
      <c r="A4" s="9" t="s">
        <v>1</v>
      </c>
      <c r="B4" s="255" t="s">
        <v>73</v>
      </c>
      <c r="C4" s="255"/>
      <c r="D4" s="255"/>
      <c r="E4" s="255"/>
      <c r="F4" s="255"/>
      <c r="G4" s="231" t="s">
        <v>62</v>
      </c>
      <c r="H4" s="231"/>
      <c r="I4" s="256" t="s">
        <v>79</v>
      </c>
      <c r="J4" s="257"/>
    </row>
    <row r="5" spans="1:10" ht="16.5" thickBot="1" x14ac:dyDescent="0.25">
      <c r="A5" s="9" t="s">
        <v>4</v>
      </c>
      <c r="B5" s="255" t="s">
        <v>74</v>
      </c>
      <c r="C5" s="255"/>
      <c r="D5" s="255"/>
      <c r="E5" s="255"/>
      <c r="F5" s="255"/>
      <c r="G5" s="231" t="s">
        <v>63</v>
      </c>
      <c r="H5" s="231"/>
      <c r="I5" s="256" t="s">
        <v>80</v>
      </c>
      <c r="J5" s="257"/>
    </row>
    <row r="6" spans="1:10" ht="16.5" thickBot="1" x14ac:dyDescent="0.25">
      <c r="A6" s="9" t="s">
        <v>6</v>
      </c>
      <c r="B6" s="255" t="s">
        <v>75</v>
      </c>
      <c r="C6" s="255"/>
      <c r="D6" s="255"/>
      <c r="E6" s="255"/>
      <c r="F6" s="255"/>
      <c r="G6" s="231" t="s">
        <v>3</v>
      </c>
      <c r="H6" s="231"/>
      <c r="I6" s="256" t="s">
        <v>81</v>
      </c>
      <c r="J6" s="257"/>
    </row>
    <row r="7" spans="1:10" ht="16.5" thickBot="1" x14ac:dyDescent="0.25">
      <c r="A7" s="9" t="s">
        <v>7</v>
      </c>
      <c r="B7" s="255" t="s">
        <v>76</v>
      </c>
      <c r="C7" s="255"/>
      <c r="D7" s="255"/>
      <c r="E7" s="255"/>
      <c r="F7" s="255"/>
      <c r="G7" s="231" t="s">
        <v>5</v>
      </c>
      <c r="H7" s="231"/>
      <c r="I7" s="256" t="s">
        <v>82</v>
      </c>
      <c r="J7" s="257"/>
    </row>
    <row r="8" spans="1:10" ht="16.5" thickBot="1" x14ac:dyDescent="0.25">
      <c r="A8" s="10" t="s">
        <v>9</v>
      </c>
      <c r="B8" s="258" t="s">
        <v>77</v>
      </c>
      <c r="C8" s="258"/>
      <c r="D8" s="258"/>
      <c r="E8" s="258"/>
      <c r="F8" s="258"/>
      <c r="G8" s="244" t="s">
        <v>8</v>
      </c>
      <c r="H8" s="244"/>
      <c r="I8" s="259" t="s">
        <v>83</v>
      </c>
      <c r="J8" s="260"/>
    </row>
    <row r="9" spans="1:10" ht="16.5" thickBot="1" x14ac:dyDescent="0.25">
      <c r="A9" s="70"/>
      <c r="B9" s="71"/>
      <c r="C9" s="72"/>
      <c r="D9" s="72"/>
      <c r="E9" s="72"/>
      <c r="F9" s="72"/>
      <c r="G9" s="72"/>
      <c r="H9" s="72"/>
      <c r="I9" s="72"/>
      <c r="J9" s="73"/>
    </row>
    <row r="10" spans="1:10" x14ac:dyDescent="0.2">
      <c r="A10" s="45" t="s">
        <v>10</v>
      </c>
      <c r="B10" s="49" t="s">
        <v>44</v>
      </c>
      <c r="C10" s="261" t="s">
        <v>84</v>
      </c>
      <c r="D10" s="262"/>
      <c r="E10" s="261" t="s">
        <v>85</v>
      </c>
      <c r="F10" s="262"/>
      <c r="G10" s="261" t="s">
        <v>86</v>
      </c>
      <c r="H10" s="262"/>
      <c r="I10" s="261" t="s">
        <v>87</v>
      </c>
      <c r="J10" s="262"/>
    </row>
    <row r="11" spans="1:10" x14ac:dyDescent="0.2">
      <c r="A11" s="46"/>
      <c r="B11" s="50" t="s">
        <v>45</v>
      </c>
      <c r="C11" s="38" t="s">
        <v>11</v>
      </c>
      <c r="D11" s="37"/>
      <c r="E11" s="36" t="s">
        <v>29</v>
      </c>
      <c r="F11" s="37"/>
      <c r="G11" s="36" t="s">
        <v>12</v>
      </c>
      <c r="H11" s="37"/>
      <c r="I11" s="36" t="s">
        <v>13</v>
      </c>
      <c r="J11" s="37"/>
    </row>
    <row r="12" spans="1:10" x14ac:dyDescent="0.2">
      <c r="A12" s="52"/>
      <c r="B12" s="53" t="s">
        <v>43</v>
      </c>
      <c r="C12" s="54" t="s">
        <v>14</v>
      </c>
      <c r="D12" s="55" t="s">
        <v>15</v>
      </c>
      <c r="E12" s="56" t="s">
        <v>14</v>
      </c>
      <c r="F12" s="55" t="s">
        <v>15</v>
      </c>
      <c r="G12" s="56" t="s">
        <v>14</v>
      </c>
      <c r="H12" s="55" t="s">
        <v>15</v>
      </c>
      <c r="I12" s="56" t="s">
        <v>14</v>
      </c>
      <c r="J12" s="55" t="s">
        <v>15</v>
      </c>
    </row>
    <row r="13" spans="1:10" ht="9.9499999999999993" customHeight="1" x14ac:dyDescent="0.2">
      <c r="A13" s="47"/>
      <c r="B13" s="13"/>
      <c r="C13" s="13"/>
      <c r="D13" s="13"/>
      <c r="E13" s="13"/>
      <c r="F13" s="13"/>
      <c r="G13" s="13"/>
      <c r="H13" s="13"/>
      <c r="I13" s="13"/>
      <c r="J13" s="48"/>
    </row>
    <row r="14" spans="1:10" x14ac:dyDescent="0.2">
      <c r="A14" s="11" t="s">
        <v>16</v>
      </c>
      <c r="B14" s="59" t="s">
        <v>46</v>
      </c>
      <c r="C14" s="60">
        <f>'PRINT - Standard Intersection'!D15</f>
        <v>0</v>
      </c>
      <c r="D14" s="61">
        <f>'PRINT - Standard Intersection'!E15</f>
        <v>0</v>
      </c>
      <c r="E14" s="60">
        <f>'PRINT - Standard Intersection'!F15</f>
        <v>0</v>
      </c>
      <c r="F14" s="61">
        <f>'PRINT - Standard Intersection'!G15</f>
        <v>0</v>
      </c>
      <c r="G14" s="60">
        <f>'PRINT - Standard Intersection'!H15</f>
        <v>0</v>
      </c>
      <c r="H14" s="61">
        <f>'PRINT - Standard Intersection'!I15</f>
        <v>0</v>
      </c>
      <c r="I14" s="60">
        <f>'PRINT - Standard Intersection'!J15</f>
        <v>0</v>
      </c>
      <c r="J14" s="61">
        <f>'PRINT - Standard Intersection'!K15</f>
        <v>0</v>
      </c>
    </row>
    <row r="15" spans="1:10" x14ac:dyDescent="0.2">
      <c r="A15" s="14"/>
      <c r="B15" s="58" t="s">
        <v>47</v>
      </c>
      <c r="C15" s="27">
        <f>'PRINT - Standard Intersection'!D16</f>
        <v>0</v>
      </c>
      <c r="D15" s="57"/>
      <c r="E15" s="27">
        <f>'PRINT - Standard Intersection'!F16</f>
        <v>0</v>
      </c>
      <c r="F15" s="57"/>
      <c r="G15" s="27">
        <f>'PRINT - Standard Intersection'!H16</f>
        <v>0</v>
      </c>
      <c r="H15" s="57"/>
      <c r="I15" s="27">
        <f>'PRINT - Standard Intersection'!J16</f>
        <v>0</v>
      </c>
      <c r="J15" s="57"/>
    </row>
    <row r="16" spans="1:10" x14ac:dyDescent="0.2">
      <c r="A16" s="14" t="s">
        <v>68</v>
      </c>
      <c r="B16" s="58"/>
      <c r="C16" s="27">
        <f>'PRINT - Standard Intersection'!D17</f>
        <v>0</v>
      </c>
      <c r="D16" s="57"/>
      <c r="E16" s="27">
        <f>'PRINT - Standard Intersection'!F17</f>
        <v>0</v>
      </c>
      <c r="F16" s="57"/>
      <c r="G16" s="27" t="s">
        <v>70</v>
      </c>
      <c r="H16" s="57"/>
      <c r="I16" s="27" t="s">
        <v>69</v>
      </c>
      <c r="J16" s="57"/>
    </row>
    <row r="17" spans="1:10" ht="9.9499999999999993" customHeight="1" x14ac:dyDescent="0.2">
      <c r="A17" s="47"/>
      <c r="B17" s="13"/>
      <c r="C17" s="13"/>
      <c r="D17" s="13"/>
      <c r="E17" s="13"/>
      <c r="F17" s="13"/>
      <c r="G17" s="13"/>
      <c r="H17" s="13"/>
      <c r="I17" s="13"/>
      <c r="J17" s="48"/>
    </row>
    <row r="18" spans="1:10" x14ac:dyDescent="0.2">
      <c r="A18" s="11" t="s">
        <v>17</v>
      </c>
      <c r="B18" s="34" t="s">
        <v>18</v>
      </c>
      <c r="C18" s="39">
        <f>'PRINT - Standard Intersection'!D19</f>
        <v>20</v>
      </c>
      <c r="D18" s="39">
        <f>'PRINT - Standard Intersection'!E19</f>
        <v>45</v>
      </c>
      <c r="E18" s="39">
        <f>'PRINT - Standard Intersection'!F19</f>
        <v>20</v>
      </c>
      <c r="F18" s="39">
        <f>'PRINT - Standard Intersection'!G19</f>
        <v>45</v>
      </c>
      <c r="G18" s="39">
        <f>'PRINT - Standard Intersection'!H19</f>
        <v>20</v>
      </c>
      <c r="H18" s="39">
        <f>'PRINT - Standard Intersection'!I19</f>
        <v>45</v>
      </c>
      <c r="I18" s="39">
        <f>'PRINT - Standard Intersection'!J19</f>
        <v>20</v>
      </c>
      <c r="J18" s="39">
        <f>'PRINT - Standard Intersection'!K19</f>
        <v>45</v>
      </c>
    </row>
    <row r="19" spans="1:10" x14ac:dyDescent="0.2">
      <c r="A19" s="14"/>
      <c r="B19" s="32" t="s">
        <v>19</v>
      </c>
      <c r="C19" s="40">
        <f t="shared" ref="C19:J19" si="0">IF(C18&lt;&gt;"",1.4667*C18,"")</f>
        <v>29.333999999999996</v>
      </c>
      <c r="D19" s="15">
        <f t="shared" si="0"/>
        <v>66.001499999999993</v>
      </c>
      <c r="E19" s="40">
        <f t="shared" si="0"/>
        <v>29.333999999999996</v>
      </c>
      <c r="F19" s="15">
        <f t="shared" si="0"/>
        <v>66.001499999999993</v>
      </c>
      <c r="G19" s="40">
        <f t="shared" si="0"/>
        <v>29.333999999999996</v>
      </c>
      <c r="H19" s="15">
        <f t="shared" si="0"/>
        <v>66.001499999999993</v>
      </c>
      <c r="I19" s="40">
        <f t="shared" si="0"/>
        <v>29.333999999999996</v>
      </c>
      <c r="J19" s="15">
        <f t="shared" si="0"/>
        <v>66.001499999999993</v>
      </c>
    </row>
    <row r="20" spans="1:10" ht="9.9499999999999993" customHeight="1" x14ac:dyDescent="0.2">
      <c r="A20" s="47"/>
      <c r="B20" s="51"/>
      <c r="C20" s="13"/>
      <c r="D20" s="13"/>
      <c r="E20" s="13"/>
      <c r="F20" s="13"/>
      <c r="G20" s="13"/>
      <c r="H20" s="13"/>
      <c r="I20" s="13"/>
      <c r="J20" s="48"/>
    </row>
    <row r="21" spans="1:10" x14ac:dyDescent="0.2">
      <c r="A21" s="11" t="s">
        <v>20</v>
      </c>
      <c r="B21" s="34" t="s">
        <v>21</v>
      </c>
      <c r="C21" s="215">
        <f>IFERROR(IF(OR(C22&lt;&gt;"",C27&lt;&gt;""),MIN(C22,C27),""),0)</f>
        <v>0</v>
      </c>
      <c r="D21" s="216"/>
      <c r="E21" s="215">
        <f>IFERROR(IF(OR(E22&lt;&gt;"",E27&lt;&gt;""),MIN(E22,E27),""),0)</f>
        <v>0</v>
      </c>
      <c r="F21" s="216"/>
      <c r="G21" s="215">
        <f>IFERROR(IF(OR(G22&lt;&gt;"",G27&lt;&gt;""),MIN(G22,G27),""),0)</f>
        <v>0</v>
      </c>
      <c r="H21" s="216"/>
      <c r="I21" s="215">
        <f>IFERROR(IF(OR(I22&lt;&gt;"",I27&lt;&gt;""),MIN(I22,I27),""),0)</f>
        <v>0</v>
      </c>
      <c r="J21" s="216"/>
    </row>
    <row r="22" spans="1:10" ht="15.75" customHeight="1" x14ac:dyDescent="0.2">
      <c r="A22" s="69" t="s">
        <v>57</v>
      </c>
      <c r="B22" s="29" t="s">
        <v>58</v>
      </c>
      <c r="C22" s="263" t="str">
        <f>IFERROR(IF(AND(C23&lt;&gt;"",C24&lt;&gt;"",C25&lt;&gt;""),IF((C23-C24)/C25&lt;0,ROUNDUP((C23-C24)/C25,2),ROUNDDOWN((C23-C24)/C25,2)),""),0)</f>
        <v/>
      </c>
      <c r="D22" s="264"/>
      <c r="E22" s="263" t="str">
        <f>IFERROR(IF(AND(E23&lt;&gt;"",E24&lt;&gt;"",E25&lt;&gt;""),IF((E23-E24)/E25&lt;0,ROUNDUP((E23-E24)/E25,2),ROUNDDOWN((E23-E24)/E25,2)),""),0)</f>
        <v/>
      </c>
      <c r="F22" s="264"/>
      <c r="G22" s="263" t="str">
        <f>IFERROR(IF(AND(G23&lt;&gt;"",G24&lt;&gt;"",G25&lt;&gt;""),IF((G23-G24)/G25&lt;0,ROUNDUP((G23-G24)/G25,2),ROUNDDOWN((G23-G24)/G25,2)),""),0)</f>
        <v/>
      </c>
      <c r="H22" s="264"/>
      <c r="I22" s="263" t="str">
        <f>IFERROR(IF(AND(I23&lt;&gt;"",I24&lt;&gt;"",I25&lt;&gt;""),IF((I23-I24)/I25&lt;0,ROUNDUP((I23-I24)/I25,2),ROUNDDOWN((I23-I24)/I25,2)),""),0)</f>
        <v/>
      </c>
      <c r="J22" s="264"/>
    </row>
    <row r="23" spans="1:10" x14ac:dyDescent="0.2">
      <c r="A23" s="2"/>
      <c r="B23" s="29" t="s">
        <v>22</v>
      </c>
      <c r="C23" s="247" t="str">
        <f>IFERROR('PRINT - Standard Intersection'!D23:E23,"")</f>
        <v/>
      </c>
      <c r="D23" s="248"/>
      <c r="E23" s="247" t="str">
        <f>IFERROR('PRINT - Standard Intersection'!F23:G23,"")</f>
        <v/>
      </c>
      <c r="F23" s="248"/>
      <c r="G23" s="247" t="str">
        <f>IFERROR('PRINT - Standard Intersection'!H23:I23,"")</f>
        <v/>
      </c>
      <c r="H23" s="248"/>
      <c r="I23" s="247" t="str">
        <f>IFERROR('PRINT - Standard Intersection'!J23:K23,"")</f>
        <v/>
      </c>
      <c r="J23" s="248"/>
    </row>
    <row r="24" spans="1:10" x14ac:dyDescent="0.2">
      <c r="A24" s="2"/>
      <c r="B24" s="29" t="s">
        <v>23</v>
      </c>
      <c r="C24" s="247" t="str">
        <f>IFERROR('PRINT - Standard Intersection'!D24:E24,"")</f>
        <v/>
      </c>
      <c r="D24" s="248"/>
      <c r="E24" s="247" t="str">
        <f>IFERROR('PRINT - Standard Intersection'!F24:G24,"")</f>
        <v/>
      </c>
      <c r="F24" s="248"/>
      <c r="G24" s="247" t="str">
        <f>IFERROR('PRINT - Standard Intersection'!H24:I24,"")</f>
        <v/>
      </c>
      <c r="H24" s="248"/>
      <c r="I24" s="247" t="str">
        <f>IFERROR('PRINT - Standard Intersection'!J24:K24,"")</f>
        <v/>
      </c>
      <c r="J24" s="248"/>
    </row>
    <row r="25" spans="1:10" x14ac:dyDescent="0.2">
      <c r="A25" s="2"/>
      <c r="B25" s="29" t="s">
        <v>24</v>
      </c>
      <c r="C25" s="247" t="str">
        <f>IFERROR('PRINT - Standard Intersection'!D25:E25,"")</f>
        <v/>
      </c>
      <c r="D25" s="248"/>
      <c r="E25" s="247" t="str">
        <f>IFERROR('PRINT - Standard Intersection'!F25:G25,"")</f>
        <v/>
      </c>
      <c r="F25" s="248"/>
      <c r="G25" s="247" t="str">
        <f>IFERROR('PRINT - Standard Intersection'!H25:I25,"")</f>
        <v/>
      </c>
      <c r="H25" s="248"/>
      <c r="I25" s="247" t="str">
        <f>IFERROR('PRINT - Standard Intersection'!J25:K25,"")</f>
        <v/>
      </c>
      <c r="J25" s="248"/>
    </row>
    <row r="26" spans="1:10" x14ac:dyDescent="0.2">
      <c r="A26" s="14"/>
      <c r="B26" s="33" t="s">
        <v>35</v>
      </c>
      <c r="C26" s="265">
        <f>IFERROR('PRINT - Standard Intersection'!D26:E26,0)</f>
        <v>0</v>
      </c>
      <c r="D26" s="266"/>
      <c r="E26" s="265">
        <f>IFERROR('PRINT - Standard Intersection'!F26:G26,0)</f>
        <v>0</v>
      </c>
      <c r="F26" s="266"/>
      <c r="G26" s="265">
        <f>IFERROR('PRINT - Standard Intersection'!H26:I26,0)</f>
        <v>0</v>
      </c>
      <c r="H26" s="266"/>
      <c r="I26" s="265">
        <f>IFERROR('PRINT - Standard Intersection'!J26:K26,0)</f>
        <v>0</v>
      </c>
      <c r="J26" s="266"/>
    </row>
    <row r="27" spans="1:10" ht="15.75" customHeight="1" x14ac:dyDescent="0.2">
      <c r="A27" s="74" t="s">
        <v>57</v>
      </c>
      <c r="B27" s="32" t="s">
        <v>60</v>
      </c>
      <c r="C27" s="267">
        <f>IF(C26&lt;&gt;"",IF(C26&gt;0,ROUNDDOWN(C26,2),ROUNDUP(C26,2)),"")</f>
        <v>0</v>
      </c>
      <c r="D27" s="268"/>
      <c r="E27" s="267">
        <f>IF(E26&lt;&gt;"",IF(E26&gt;0,ROUNDDOWN(E26,2),ROUNDUP(E26,2)),"")</f>
        <v>0</v>
      </c>
      <c r="F27" s="268"/>
      <c r="G27" s="267">
        <f>IF(G26&lt;&gt;"",IF(G26&gt;0,ROUNDDOWN(G26,2),ROUNDUP(G26,2)),"")</f>
        <v>0</v>
      </c>
      <c r="H27" s="268"/>
      <c r="I27" s="267">
        <f>IF(I26&lt;&gt;"",IF(I26&gt;0,ROUNDDOWN(I26,2),ROUNDUP(I26,2)),"")</f>
        <v>0</v>
      </c>
      <c r="J27" s="268"/>
    </row>
    <row r="28" spans="1:10" ht="9.9499999999999993" customHeight="1" x14ac:dyDescent="0.2">
      <c r="A28" s="47"/>
      <c r="B28" s="51"/>
      <c r="C28" s="13"/>
      <c r="D28" s="13"/>
      <c r="E28" s="13"/>
      <c r="F28" s="13"/>
      <c r="G28" s="13"/>
      <c r="H28" s="13"/>
      <c r="I28" s="13"/>
      <c r="J28" s="48"/>
    </row>
    <row r="29" spans="1:10" x14ac:dyDescent="0.2">
      <c r="A29" s="18" t="s">
        <v>50</v>
      </c>
      <c r="B29" s="34" t="s">
        <v>34</v>
      </c>
      <c r="C29" s="64">
        <f>'PRINT - Standard Intersection'!D28</f>
        <v>0</v>
      </c>
      <c r="D29" s="63">
        <f>'PRINT - Standard Intersection'!E28</f>
        <v>0</v>
      </c>
      <c r="E29" s="64">
        <f>'PRINT - Standard Intersection'!F28</f>
        <v>0</v>
      </c>
      <c r="F29" s="63">
        <f>'PRINT - Standard Intersection'!G28</f>
        <v>0</v>
      </c>
      <c r="G29" s="64">
        <f>'PRINT - Standard Intersection'!H28</f>
        <v>0</v>
      </c>
      <c r="H29" s="63">
        <f>'PRINT - Standard Intersection'!I28</f>
        <v>0</v>
      </c>
      <c r="I29" s="64">
        <f>'PRINT - Standard Intersection'!J28</f>
        <v>0</v>
      </c>
      <c r="J29" s="63">
        <f>'PRINT - Standard Intersection'!K28</f>
        <v>0</v>
      </c>
    </row>
    <row r="30" spans="1:10" ht="9.9499999999999993" customHeight="1" x14ac:dyDescent="0.2">
      <c r="A30" s="47"/>
      <c r="B30" s="51"/>
      <c r="C30" s="13"/>
      <c r="D30" s="13"/>
      <c r="E30" s="13"/>
      <c r="F30" s="13"/>
      <c r="G30" s="13"/>
      <c r="H30" s="13"/>
      <c r="I30" s="13"/>
      <c r="J30" s="48"/>
    </row>
    <row r="31" spans="1:10" x14ac:dyDescent="0.2">
      <c r="A31" s="18" t="s">
        <v>53</v>
      </c>
      <c r="B31" s="34" t="s">
        <v>34</v>
      </c>
      <c r="C31" s="64">
        <f>'PRINT - Standard Intersection'!D30</f>
        <v>0</v>
      </c>
      <c r="D31" s="63">
        <f>'PRINT - Standard Intersection'!E30</f>
        <v>0</v>
      </c>
      <c r="E31" s="64">
        <f>'PRINT - Standard Intersection'!F30</f>
        <v>0</v>
      </c>
      <c r="F31" s="63">
        <f>'PRINT - Standard Intersection'!G30</f>
        <v>0</v>
      </c>
      <c r="G31" s="64">
        <f>'PRINT - Standard Intersection'!H30</f>
        <v>0</v>
      </c>
      <c r="H31" s="63">
        <f>'PRINT - Standard Intersection'!I30</f>
        <v>0</v>
      </c>
      <c r="I31" s="64">
        <f>'PRINT - Standard Intersection'!J30</f>
        <v>0</v>
      </c>
      <c r="J31" s="63">
        <f>'PRINT - Standard Intersection'!K30</f>
        <v>0</v>
      </c>
    </row>
    <row r="32" spans="1:10" ht="9.9499999999999993" customHeight="1" x14ac:dyDescent="0.2">
      <c r="A32" s="47"/>
      <c r="B32" s="51"/>
      <c r="C32" s="13"/>
      <c r="D32" s="13"/>
      <c r="E32" s="13"/>
      <c r="F32" s="13"/>
      <c r="G32" s="13"/>
      <c r="H32" s="13"/>
      <c r="I32" s="13"/>
      <c r="J32" s="48"/>
    </row>
    <row r="33" spans="1:10" x14ac:dyDescent="0.2">
      <c r="A33" s="20" t="s">
        <v>36</v>
      </c>
      <c r="B33" s="34" t="s">
        <v>37</v>
      </c>
      <c r="C33" s="67">
        <f>'PRINT - Standard Intersection'!D32</f>
        <v>1</v>
      </c>
      <c r="D33" s="3">
        <f>'PRINT - Standard Intersection'!E32</f>
        <v>1</v>
      </c>
      <c r="E33" s="67">
        <f>'PRINT - Standard Intersection'!F32</f>
        <v>1</v>
      </c>
      <c r="F33" s="3">
        <f>'PRINT - Standard Intersection'!G32</f>
        <v>1</v>
      </c>
      <c r="G33" s="67">
        <f>'PRINT - Standard Intersection'!H32</f>
        <v>1</v>
      </c>
      <c r="H33" s="3">
        <f>'PRINT - Standard Intersection'!I32</f>
        <v>1</v>
      </c>
      <c r="I33" s="67">
        <f>'PRINT - Standard Intersection'!J32</f>
        <v>1</v>
      </c>
      <c r="J33" s="3">
        <f>'PRINT - Standard Intersection'!K32</f>
        <v>1</v>
      </c>
    </row>
    <row r="34" spans="1:10" x14ac:dyDescent="0.2">
      <c r="A34" s="21"/>
      <c r="B34" s="29" t="s">
        <v>42</v>
      </c>
      <c r="C34" s="43">
        <f>'PRINT - Standard Intersection'!D33</f>
        <v>10</v>
      </c>
      <c r="D34" s="3">
        <f>'PRINT - Standard Intersection'!E33</f>
        <v>10</v>
      </c>
      <c r="E34" s="43">
        <f>'PRINT - Standard Intersection'!F33</f>
        <v>10</v>
      </c>
      <c r="F34" s="3">
        <f>'PRINT - Standard Intersection'!G33</f>
        <v>10</v>
      </c>
      <c r="G34" s="43">
        <f>'PRINT - Standard Intersection'!H33</f>
        <v>10</v>
      </c>
      <c r="H34" s="3">
        <f>'PRINT - Standard Intersection'!I33</f>
        <v>10</v>
      </c>
      <c r="I34" s="43">
        <f>'PRINT - Standard Intersection'!J33</f>
        <v>10</v>
      </c>
      <c r="J34" s="3">
        <f>'PRINT - Standard Intersection'!K33</f>
        <v>10</v>
      </c>
    </row>
    <row r="35" spans="1:10" x14ac:dyDescent="0.2">
      <c r="A35" s="21"/>
      <c r="B35" s="29" t="s">
        <v>38</v>
      </c>
      <c r="C35" s="43">
        <f>'PRINT - Standard Intersection'!D34</f>
        <v>3.5</v>
      </c>
      <c r="D35" s="3">
        <f>'PRINT - Standard Intersection'!E34</f>
        <v>3.5</v>
      </c>
      <c r="E35" s="43">
        <f>'PRINT - Standard Intersection'!F34</f>
        <v>3.5</v>
      </c>
      <c r="F35" s="3">
        <f>'PRINT - Standard Intersection'!G34</f>
        <v>3.5</v>
      </c>
      <c r="G35" s="43">
        <f>'PRINT - Standard Intersection'!H34</f>
        <v>3.5</v>
      </c>
      <c r="H35" s="3">
        <f>'PRINT - Standard Intersection'!I34</f>
        <v>3.5</v>
      </c>
      <c r="I35" s="43">
        <f>'PRINT - Standard Intersection'!J34</f>
        <v>3.5</v>
      </c>
      <c r="J35" s="3">
        <f>'PRINT - Standard Intersection'!K34</f>
        <v>3.5</v>
      </c>
    </row>
    <row r="36" spans="1:10" ht="9.9499999999999993" customHeight="1" x14ac:dyDescent="0.2">
      <c r="A36" s="47"/>
      <c r="B36" s="51"/>
      <c r="C36" s="13"/>
      <c r="D36" s="13"/>
      <c r="E36" s="13"/>
      <c r="F36" s="13"/>
      <c r="G36" s="13"/>
      <c r="H36" s="13"/>
      <c r="I36" s="13"/>
      <c r="J36" s="48"/>
    </row>
    <row r="37" spans="1:10" x14ac:dyDescent="0.2">
      <c r="A37" s="20" t="s">
        <v>51</v>
      </c>
      <c r="B37" s="34" t="s">
        <v>39</v>
      </c>
      <c r="C37" s="43">
        <f>IF(OR(C14&lt;&gt;"",C15&lt;&gt;""),ROUNDUP(C33+(C19)/(2*C34+2*32.2*C21),1),"")</f>
        <v>2.5</v>
      </c>
      <c r="D37" s="68">
        <f>IF(OR(D14&lt;&gt;"",D15&lt;&gt;""),ROUNDUP(D33+(D19)/(2*D34+2*32.2*C21),1),"")</f>
        <v>4.3999999999999995</v>
      </c>
      <c r="E37" s="43">
        <f>IF(OR(E14&lt;&gt;"",E15&lt;&gt;""),ROUNDUP(E33+(E19)/(2*E34+2*32.2*E21),1),"")</f>
        <v>2.5</v>
      </c>
      <c r="F37" s="68">
        <f>IF(OR(F14&lt;&gt;"",F15&lt;&gt;""),ROUNDUP(F33+(F19)/(2*F34+2*32.2*E21),1),"")</f>
        <v>4.3999999999999995</v>
      </c>
      <c r="G37" s="43">
        <f>IF(OR(G14&lt;&gt;"",G15&lt;&gt;""),ROUNDUP(G33+(G19)/(2*G34+2*32.2*G21),1),"")</f>
        <v>2.5</v>
      </c>
      <c r="H37" s="68">
        <f>IF(OR(H14&lt;&gt;"",H15&lt;&gt;""),ROUNDUP(H33+(H19)/(2*H34+2*32.2*G21),1),"")</f>
        <v>4.3999999999999995</v>
      </c>
      <c r="I37" s="43">
        <f>IF(OR(I14&lt;&gt;"",I15&lt;&gt;""),ROUNDUP(I33+(I19)/(2*I34+2*32.2*I21),1),"")</f>
        <v>2.5</v>
      </c>
      <c r="J37" s="68">
        <f>IF(OR(J14&lt;&gt;"",J15&lt;&gt;""),ROUNDUP(J33+(J19)/(2*J34+2*32.2*I21),1),"")</f>
        <v>4.3999999999999995</v>
      </c>
    </row>
    <row r="38" spans="1:10" x14ac:dyDescent="0.2">
      <c r="A38" s="21"/>
      <c r="B38" s="29" t="s">
        <v>40</v>
      </c>
      <c r="C38" s="43">
        <f>IF(OR(C14&lt;&gt;"",C15&lt;&gt;""),ROUNDUP((C29+20)/C19,1),"")</f>
        <v>0.7</v>
      </c>
      <c r="D38" s="3">
        <f t="shared" ref="D38:J38" si="1">IF(OR(D14&lt;&gt;"",D15&lt;&gt;""),ROUNDUP((D29+20)/D19,1),"")</f>
        <v>0.4</v>
      </c>
      <c r="E38" s="43">
        <f t="shared" si="1"/>
        <v>0.7</v>
      </c>
      <c r="F38" s="3">
        <f t="shared" si="1"/>
        <v>0.4</v>
      </c>
      <c r="G38" s="43">
        <f t="shared" si="1"/>
        <v>0.7</v>
      </c>
      <c r="H38" s="3">
        <f t="shared" si="1"/>
        <v>0.4</v>
      </c>
      <c r="I38" s="43">
        <f t="shared" si="1"/>
        <v>0.7</v>
      </c>
      <c r="J38" s="3">
        <f t="shared" si="1"/>
        <v>0.4</v>
      </c>
    </row>
    <row r="39" spans="1:10" x14ac:dyDescent="0.2">
      <c r="A39" s="22"/>
      <c r="B39" s="32" t="s">
        <v>52</v>
      </c>
      <c r="C39" s="41" t="str">
        <f>IF(C38&lt;&gt;"",IF(C38&gt;3,ROUNDUP(3+0.5*((C29+20)/C19-3),1),"-"),"")</f>
        <v>-</v>
      </c>
      <c r="D39" s="3" t="str">
        <f t="shared" ref="D39:J39" si="2">IF(D38&lt;&gt;"",IF(D38&gt;3,ROUNDUP(3+0.5*((D29+20)/D19-3),1),"-"),"")</f>
        <v>-</v>
      </c>
      <c r="E39" s="41" t="str">
        <f t="shared" si="2"/>
        <v>-</v>
      </c>
      <c r="F39" s="3" t="str">
        <f t="shared" si="2"/>
        <v>-</v>
      </c>
      <c r="G39" s="41" t="str">
        <f t="shared" si="2"/>
        <v>-</v>
      </c>
      <c r="H39" s="3" t="str">
        <f t="shared" si="2"/>
        <v>-</v>
      </c>
      <c r="I39" s="41" t="str">
        <f t="shared" si="2"/>
        <v>-</v>
      </c>
      <c r="J39" s="3" t="str">
        <f t="shared" si="2"/>
        <v>-</v>
      </c>
    </row>
    <row r="40" spans="1:10" x14ac:dyDescent="0.2">
      <c r="A40" s="22"/>
      <c r="B40" s="32" t="s">
        <v>64</v>
      </c>
      <c r="C40" s="41">
        <f t="shared" ref="C40:J40" si="3">IF(C31&lt;&gt;"",C31/C35,"")</f>
        <v>0</v>
      </c>
      <c r="D40" s="66">
        <f t="shared" si="3"/>
        <v>0</v>
      </c>
      <c r="E40" s="41">
        <f t="shared" si="3"/>
        <v>0</v>
      </c>
      <c r="F40" s="66">
        <f t="shared" si="3"/>
        <v>0</v>
      </c>
      <c r="G40" s="41">
        <f t="shared" si="3"/>
        <v>0</v>
      </c>
      <c r="H40" s="66">
        <f t="shared" si="3"/>
        <v>0</v>
      </c>
      <c r="I40" s="41">
        <f t="shared" si="3"/>
        <v>0</v>
      </c>
      <c r="J40" s="66">
        <f t="shared" si="3"/>
        <v>0</v>
      </c>
    </row>
    <row r="41" spans="1:10" ht="9.9499999999999993" customHeight="1" x14ac:dyDescent="0.2">
      <c r="A41" s="47"/>
      <c r="B41" s="51"/>
      <c r="C41" s="13"/>
      <c r="D41" s="13"/>
      <c r="E41" s="13"/>
      <c r="F41" s="13"/>
      <c r="G41" s="13"/>
      <c r="H41" s="13"/>
      <c r="I41" s="13"/>
      <c r="J41" s="48"/>
    </row>
    <row r="42" spans="1:10" x14ac:dyDescent="0.2">
      <c r="A42" s="20" t="s">
        <v>55</v>
      </c>
      <c r="B42" s="34" t="s">
        <v>39</v>
      </c>
      <c r="C42" s="67">
        <f t="shared" ref="C42:J42" si="4">IF(C37&lt;&gt;"",MAX(C37,3),"")</f>
        <v>3</v>
      </c>
      <c r="D42" s="78">
        <f t="shared" si="4"/>
        <v>4.3999999999999995</v>
      </c>
      <c r="E42" s="67">
        <f t="shared" si="4"/>
        <v>3</v>
      </c>
      <c r="F42" s="78">
        <f t="shared" si="4"/>
        <v>4.3999999999999995</v>
      </c>
      <c r="G42" s="67">
        <f t="shared" si="4"/>
        <v>3</v>
      </c>
      <c r="H42" s="78">
        <f t="shared" si="4"/>
        <v>4.3999999999999995</v>
      </c>
      <c r="I42" s="67">
        <f t="shared" si="4"/>
        <v>3</v>
      </c>
      <c r="J42" s="78">
        <f t="shared" si="4"/>
        <v>4.3999999999999995</v>
      </c>
    </row>
    <row r="43" spans="1:10" x14ac:dyDescent="0.2">
      <c r="A43" s="23"/>
      <c r="B43" s="29" t="s">
        <v>40</v>
      </c>
      <c r="C43" s="75">
        <f>IF(C38&lt;&gt;"",MAX(MIN(C38:C39),1.5),"")</f>
        <v>1.5</v>
      </c>
      <c r="D43" s="79">
        <f>IF(D38&lt;&gt;"",MAX(MIN(D38:D39),1.5),"")</f>
        <v>1.5</v>
      </c>
      <c r="E43" s="75">
        <f t="shared" ref="E43:J43" si="5">IF(E38&lt;&gt;"",MAX(MIN(E38:E39),1.5),"")</f>
        <v>1.5</v>
      </c>
      <c r="F43" s="79">
        <f t="shared" si="5"/>
        <v>1.5</v>
      </c>
      <c r="G43" s="75">
        <f t="shared" si="5"/>
        <v>1.5</v>
      </c>
      <c r="H43" s="79">
        <f t="shared" si="5"/>
        <v>1.5</v>
      </c>
      <c r="I43" s="75">
        <f t="shared" si="5"/>
        <v>1.5</v>
      </c>
      <c r="J43" s="79">
        <f t="shared" si="5"/>
        <v>1.5</v>
      </c>
    </row>
    <row r="44" spans="1:10" x14ac:dyDescent="0.2">
      <c r="A44" s="22"/>
      <c r="B44" s="32" t="s">
        <v>41</v>
      </c>
      <c r="C44" s="41">
        <f t="shared" ref="C44:J44" si="6">IF(C43&lt;&gt;"",SUM(C42:C43),"")</f>
        <v>4.5</v>
      </c>
      <c r="D44" s="24">
        <f t="shared" si="6"/>
        <v>5.8999999999999995</v>
      </c>
      <c r="E44" s="41">
        <f t="shared" si="6"/>
        <v>4.5</v>
      </c>
      <c r="F44" s="24">
        <f t="shared" si="6"/>
        <v>5.8999999999999995</v>
      </c>
      <c r="G44" s="41">
        <f t="shared" si="6"/>
        <v>4.5</v>
      </c>
      <c r="H44" s="24">
        <f t="shared" si="6"/>
        <v>5.8999999999999995</v>
      </c>
      <c r="I44" s="41">
        <f t="shared" si="6"/>
        <v>4.5</v>
      </c>
      <c r="J44" s="24">
        <f t="shared" si="6"/>
        <v>5.8999999999999995</v>
      </c>
    </row>
    <row r="45" spans="1:10" ht="9.9499999999999993" customHeight="1" x14ac:dyDescent="0.2">
      <c r="A45" s="47"/>
      <c r="B45" s="51"/>
      <c r="C45" s="13"/>
      <c r="D45" s="13"/>
      <c r="E45" s="13"/>
      <c r="F45" s="13"/>
      <c r="G45" s="13"/>
      <c r="H45" s="13"/>
      <c r="I45" s="13"/>
      <c r="J45" s="48"/>
    </row>
    <row r="46" spans="1:10" ht="15.75" customHeight="1" x14ac:dyDescent="0.2">
      <c r="A46" s="20" t="s">
        <v>56</v>
      </c>
      <c r="B46" s="34" t="s">
        <v>39</v>
      </c>
      <c r="C46" s="269">
        <f>IF(OR(C14&lt;&gt;"",C15&lt;&gt;"",D14&lt;&gt;""),IF(OR(AND(D14="",D31&lt;&gt;""),C14=D14,C15=D14),MAX(C42:D42),"None"),"")</f>
        <v>4.3999999999999995</v>
      </c>
      <c r="D46" s="270"/>
      <c r="E46" s="269">
        <f>IF(OR(E14&lt;&gt;"",E15&lt;&gt;"",F14&lt;&gt;""),IF(OR(AND(F14="",F31&lt;&gt;""),E14=F14,E15=F14),MAX(E42:F42),"None"),"")</f>
        <v>4.3999999999999995</v>
      </c>
      <c r="F46" s="270"/>
      <c r="G46" s="269">
        <f>IF(OR(G14&lt;&gt;"",G15&lt;&gt;"",H14&lt;&gt;""),IF(OR(AND(H14="",H31&lt;&gt;""),G14=H14,G15=H14),MAX(G42:H42),"None"),"")</f>
        <v>4.3999999999999995</v>
      </c>
      <c r="H46" s="270"/>
      <c r="I46" s="269">
        <f>IF(OR(I14&lt;&gt;"",I15&lt;&gt;"",J14&lt;&gt;""),IF(OR(AND(J14="",J31&lt;&gt;""),I14=J14,I15=J14),MAX(I42:J42),"None"),"")</f>
        <v>4.3999999999999995</v>
      </c>
      <c r="J46" s="270"/>
    </row>
    <row r="47" spans="1:10" ht="15.75" customHeight="1" x14ac:dyDescent="0.2">
      <c r="A47" s="23"/>
      <c r="B47" s="29" t="s">
        <v>40</v>
      </c>
      <c r="C47" s="269">
        <f>IF(C46&lt;&gt;"",IF(C46="None",C46,C48-C46),"")</f>
        <v>1.5</v>
      </c>
      <c r="D47" s="270"/>
      <c r="E47" s="269">
        <f>IF(E46&lt;&gt;"",IF(E46="None",E46,E48-E46),"")</f>
        <v>1.5</v>
      </c>
      <c r="F47" s="270"/>
      <c r="G47" s="269">
        <f>IF(G46&lt;&gt;"",IF(G46="None",G46,G48-G46),"")</f>
        <v>1.5</v>
      </c>
      <c r="H47" s="270"/>
      <c r="I47" s="269">
        <f>IF(I46&lt;&gt;"",IF(I46="None",I46,I48-I46),"")</f>
        <v>1.5</v>
      </c>
      <c r="J47" s="270"/>
    </row>
    <row r="48" spans="1:10" ht="15.75" customHeight="1" x14ac:dyDescent="0.2">
      <c r="A48" s="22"/>
      <c r="B48" s="32" t="s">
        <v>41</v>
      </c>
      <c r="C48" s="271">
        <f>IF(C46&lt;&gt;"",IF(C46="None",C46,MAX(C44:D44)),"")</f>
        <v>5.8999999999999995</v>
      </c>
      <c r="D48" s="272"/>
      <c r="E48" s="271">
        <f>IF(E46&lt;&gt;"",IF(E46="None",E46,MAX(E44:F44)),"")</f>
        <v>5.8999999999999995</v>
      </c>
      <c r="F48" s="272"/>
      <c r="G48" s="271">
        <f>IF(G46&lt;&gt;"",IF(G46="None",G46,MAX(G44:H44)),"")</f>
        <v>5.8999999999999995</v>
      </c>
      <c r="H48" s="272"/>
      <c r="I48" s="271">
        <f>IF(I46&lt;&gt;"",IF(I46="None",I46,MAX(I44:J44)),"")</f>
        <v>5.8999999999999995</v>
      </c>
      <c r="J48" s="272"/>
    </row>
    <row r="49" spans="1:11" ht="15.75" customHeight="1" x14ac:dyDescent="0.2">
      <c r="A49" s="22"/>
      <c r="B49" s="32" t="s">
        <v>64</v>
      </c>
      <c r="C49" s="271">
        <f>IF(C46&lt;&gt;"",IF(C46="None",C46,MAX(C40:D40)),"")</f>
        <v>0</v>
      </c>
      <c r="D49" s="272"/>
      <c r="E49" s="271">
        <f>IF(E46&lt;&gt;"",IF(E46="None",E46,MAX(E40:F40)),"")</f>
        <v>0</v>
      </c>
      <c r="F49" s="272"/>
      <c r="G49" s="271">
        <f>IF(G46&lt;&gt;"",IF(G46="None",G46,MAX(G40:H40)),"")</f>
        <v>0</v>
      </c>
      <c r="H49" s="272"/>
      <c r="I49" s="271">
        <f>IF(I46&lt;&gt;"",IF(I46="None",I46,MAX(I40:J40)),"")</f>
        <v>0</v>
      </c>
      <c r="J49" s="272"/>
    </row>
    <row r="50" spans="1:11" ht="9.9499999999999993" customHeight="1" x14ac:dyDescent="0.2">
      <c r="A50" s="47"/>
      <c r="B50" s="51"/>
      <c r="C50" s="13"/>
      <c r="D50" s="13"/>
      <c r="E50" s="13"/>
      <c r="F50" s="13"/>
      <c r="G50" s="13"/>
      <c r="H50" s="13"/>
      <c r="I50" s="13"/>
      <c r="J50" s="48"/>
    </row>
    <row r="51" spans="1:11" ht="15.75" customHeight="1" x14ac:dyDescent="0.2">
      <c r="A51" s="20" t="s">
        <v>71</v>
      </c>
      <c r="B51" s="34" t="s">
        <v>39</v>
      </c>
      <c r="C51" s="269" t="str">
        <f>IF(OR(C16="Y",E16="Y"),MAX(C46:E46),"None")</f>
        <v>None</v>
      </c>
      <c r="D51" s="273"/>
      <c r="E51" s="273"/>
      <c r="F51" s="270"/>
      <c r="G51" s="269">
        <f>IF(OR(G16="Y",I16="Y"),MAX(G46:I46),"None")</f>
        <v>4.3999999999999995</v>
      </c>
      <c r="H51" s="273"/>
      <c r="I51" s="273"/>
      <c r="J51" s="270"/>
    </row>
    <row r="52" spans="1:11" ht="15.75" customHeight="1" x14ac:dyDescent="0.2">
      <c r="A52" s="23"/>
      <c r="B52" s="29" t="s">
        <v>40</v>
      </c>
      <c r="C52" s="269" t="str">
        <f>IF(OR(C16="Y",E16="Y"),C53-C51,"None")</f>
        <v>None</v>
      </c>
      <c r="D52" s="273"/>
      <c r="E52" s="273"/>
      <c r="F52" s="270"/>
      <c r="G52" s="269">
        <f>IF(OR(G16="Y",I16="Y"),G53-G51,"None")</f>
        <v>1.5</v>
      </c>
      <c r="H52" s="273"/>
      <c r="I52" s="273"/>
      <c r="J52" s="270"/>
    </row>
    <row r="53" spans="1:11" ht="15.75" customHeight="1" x14ac:dyDescent="0.2">
      <c r="A53" s="22"/>
      <c r="B53" s="32" t="s">
        <v>41</v>
      </c>
      <c r="C53" s="271" t="str">
        <f>IF(OR(C16="Y",E16="Y"),MAX(C48:D48),"None")</f>
        <v>None</v>
      </c>
      <c r="D53" s="274"/>
      <c r="E53" s="274"/>
      <c r="F53" s="272"/>
      <c r="G53" s="271">
        <f>IF(OR(G16="Y",I16="Y"),MAX(G48:H48),"None")</f>
        <v>5.8999999999999995</v>
      </c>
      <c r="H53" s="274"/>
      <c r="I53" s="274"/>
      <c r="J53" s="272"/>
    </row>
    <row r="54" spans="1:11" ht="9.9499999999999993" customHeight="1" x14ac:dyDescent="0.2">
      <c r="A54" s="47"/>
      <c r="B54" s="51"/>
      <c r="C54" s="13"/>
      <c r="D54" s="13"/>
      <c r="E54" s="13"/>
      <c r="F54" s="13"/>
      <c r="G54" s="13"/>
      <c r="H54" s="13"/>
      <c r="I54" s="13"/>
      <c r="J54" s="48"/>
    </row>
    <row r="55" spans="1:11" x14ac:dyDescent="0.2">
      <c r="A55" s="18" t="s">
        <v>30</v>
      </c>
      <c r="B55" s="35" t="s">
        <v>33</v>
      </c>
      <c r="C55" s="42" t="str">
        <f t="shared" ref="C55:J55" si="7">IF(C14&gt;0,C14,"")</f>
        <v/>
      </c>
      <c r="D55" s="28" t="str">
        <f t="shared" si="7"/>
        <v/>
      </c>
      <c r="E55" s="42" t="str">
        <f t="shared" si="7"/>
        <v/>
      </c>
      <c r="F55" s="28" t="str">
        <f t="shared" si="7"/>
        <v/>
      </c>
      <c r="G55" s="42" t="str">
        <f t="shared" si="7"/>
        <v/>
      </c>
      <c r="H55" s="28" t="str">
        <f t="shared" si="7"/>
        <v/>
      </c>
      <c r="I55" s="42" t="str">
        <f t="shared" si="7"/>
        <v/>
      </c>
      <c r="J55" s="28" t="str">
        <f t="shared" si="7"/>
        <v/>
      </c>
    </row>
    <row r="56" spans="1:11" x14ac:dyDescent="0.2">
      <c r="A56" s="25" t="s">
        <v>31</v>
      </c>
      <c r="B56" s="30" t="s">
        <v>25</v>
      </c>
      <c r="C56" s="44" t="str">
        <f>IF(C55&lt;&gt;"",IF(C14=D14,C46,C42),"")</f>
        <v/>
      </c>
      <c r="D56" s="80" t="str">
        <f>IF(D55&lt;&gt;"",IF(OR(D14=C14,D14=C15),C51,IF(OR(D14=C14,D14=C15),C46,D42)),"")</f>
        <v/>
      </c>
      <c r="E56" s="44" t="str">
        <f>IF(E55&lt;&gt;"",IF(E14=F14,E46,E42),"")</f>
        <v/>
      </c>
      <c r="F56" s="80" t="str">
        <f>IF(F55&lt;&gt;"",IF(OR(F14=E14,F14=E15),E46,F42),"")</f>
        <v/>
      </c>
      <c r="G56" s="44" t="str">
        <f>IF(G55&lt;&gt;"",IF(G14=H14,G46,G42),"")</f>
        <v/>
      </c>
      <c r="H56" s="80" t="str">
        <f>IF(H55&lt;&gt;"",IF(OR(H14=G14,H14=G15),G51,IF(OR(H14=G14,H14=G15),G46,H42)),"")</f>
        <v/>
      </c>
      <c r="I56" s="44" t="str">
        <f>IF(I55&lt;&gt;"",IF(I14=J14,I46,I42),"")</f>
        <v/>
      </c>
      <c r="J56" s="80" t="str">
        <f>IF(H55&lt;&gt;"",IF(OR(H14=G14,H14=G15),G51,IF(OR(H14=G14,H14=G15),I46,J42)),"")</f>
        <v/>
      </c>
    </row>
    <row r="57" spans="1:11" x14ac:dyDescent="0.2">
      <c r="A57" s="25" t="s">
        <v>54</v>
      </c>
      <c r="B57" s="30" t="s">
        <v>25</v>
      </c>
      <c r="C57" s="44" t="str">
        <f>IF(C55&lt;&gt;"",IF(C14=D14,C47,C43),"")</f>
        <v/>
      </c>
      <c r="D57" s="80" t="str">
        <f>IF(D55&lt;&gt;"",IF(OR(D14=C14,D14=C15),C52,IF(OR(D14=C14,D14=C15),C47,D43)),"")</f>
        <v/>
      </c>
      <c r="E57" s="44" t="str">
        <f>IF(E55&lt;&gt;"",IF(E14=F14,E47,E43),"")</f>
        <v/>
      </c>
      <c r="F57" s="80" t="str">
        <f>IF(F55&lt;&gt;"",IF(OR(F14=E14,F14=E15),C52,IF(OR(F14=E14,F14=E15),E47,F43)),"")</f>
        <v/>
      </c>
      <c r="G57" s="44" t="str">
        <f>IF(G55&lt;&gt;"",IF(G14=H14,G47,G43),"")</f>
        <v/>
      </c>
      <c r="H57" s="80" t="str">
        <f>IF(H55&lt;&gt;"",IF(OR(H14=G14,H14=G15),G52,IF(OR(H14=G14,H14=G15),G47,H43)),"")</f>
        <v/>
      </c>
      <c r="I57" s="44" t="str">
        <f>IF(I55&lt;&gt;"",IF(I14=J14,I47,I43),"")</f>
        <v/>
      </c>
      <c r="J57" s="80" t="str">
        <f>IF(J55&lt;&gt;"",IF(OR(J14=I14,J14=I15),G52,IF(OR(J14=I14,J14=I15),I47,J43)),"")</f>
        <v/>
      </c>
      <c r="K57" s="65"/>
    </row>
    <row r="58" spans="1:11" ht="15.75" customHeight="1" x14ac:dyDescent="0.2">
      <c r="A58" s="19" t="s">
        <v>57</v>
      </c>
      <c r="B58" s="32" t="s">
        <v>32</v>
      </c>
      <c r="C58" s="41">
        <f>IF(C55=D55,C49,C40)</f>
        <v>0</v>
      </c>
      <c r="D58" s="66">
        <f>IF(OR(D55=C55,C55=""),MAX(C40:D40),D40)</f>
        <v>0</v>
      </c>
      <c r="E58" s="41">
        <f>IF(E55=F55,E49,E40)</f>
        <v>0</v>
      </c>
      <c r="F58" s="66">
        <f>IF(OR(F55=E55,E55=""),MAX(E40:F40),F40)</f>
        <v>0</v>
      </c>
      <c r="G58" s="41">
        <f>IF(G55=H55,G49,G40)</f>
        <v>0</v>
      </c>
      <c r="H58" s="66">
        <f>IF(OR(H55=G55,G55=""),MAX(G40:H40),H40)</f>
        <v>0</v>
      </c>
      <c r="I58" s="41">
        <f>IF(I55=J55,I49,I40)</f>
        <v>0</v>
      </c>
      <c r="J58" s="66">
        <f>IF(OR(J55=I55,I55=""),MAX(I40:J40),J40)</f>
        <v>0</v>
      </c>
    </row>
    <row r="59" spans="1:11" ht="16.5" thickBot="1" x14ac:dyDescent="0.25">
      <c r="A59" s="26" t="s">
        <v>65</v>
      </c>
      <c r="B59" s="31" t="s">
        <v>25</v>
      </c>
      <c r="C59" s="77" t="str">
        <f t="shared" ref="C59:J59" si="8">IF(AND(C14="",B14&lt;&gt;"",C31&lt;&gt;""),MAX(ROUNDUP(C58,0),0),IF(OR(AND(C55&lt;&gt;"",C31&lt;&gt;""),AND(C14&lt;&gt;"",C14=B15,B31&lt;&gt;"")),MAX(ROUNDUP(C58,0),0),""))</f>
        <v/>
      </c>
      <c r="D59" s="76">
        <f t="shared" si="8"/>
        <v>0</v>
      </c>
      <c r="E59" s="77">
        <f t="shared" si="8"/>
        <v>0</v>
      </c>
      <c r="F59" s="76">
        <f t="shared" si="8"/>
        <v>0</v>
      </c>
      <c r="G59" s="77">
        <f t="shared" si="8"/>
        <v>0</v>
      </c>
      <c r="H59" s="76">
        <f t="shared" si="8"/>
        <v>0</v>
      </c>
      <c r="I59" s="77">
        <f t="shared" si="8"/>
        <v>0</v>
      </c>
      <c r="J59" s="76">
        <f t="shared" si="8"/>
        <v>0</v>
      </c>
    </row>
    <row r="61" spans="1:11" x14ac:dyDescent="0.2">
      <c r="A61" s="1" t="s">
        <v>26</v>
      </c>
      <c r="B61" s="1"/>
      <c r="D61" s="1"/>
      <c r="E61" s="1"/>
      <c r="F61" s="1"/>
      <c r="G61" s="1"/>
      <c r="H61" s="1"/>
      <c r="I61" s="1"/>
      <c r="J61" s="1"/>
    </row>
    <row r="62" spans="1:11" x14ac:dyDescent="0.2">
      <c r="A62" s="1"/>
      <c r="B62" s="5" t="s">
        <v>27</v>
      </c>
      <c r="D62" s="1"/>
      <c r="E62" s="1"/>
      <c r="F62" s="1"/>
      <c r="G62" s="1"/>
      <c r="H62" s="1"/>
      <c r="I62" s="1"/>
      <c r="J62" s="1"/>
    </row>
    <row r="63" spans="1:11" x14ac:dyDescent="0.2">
      <c r="A63" s="1"/>
      <c r="B63" s="5" t="s">
        <v>28</v>
      </c>
      <c r="D63" s="1"/>
      <c r="E63" s="1"/>
      <c r="F63" s="1"/>
      <c r="G63" s="1"/>
      <c r="H63" s="1"/>
      <c r="I63" s="1"/>
      <c r="J63" s="1"/>
    </row>
    <row r="64" spans="1:11" x14ac:dyDescent="0.2">
      <c r="A64" s="1"/>
      <c r="B64" s="5" t="s">
        <v>66</v>
      </c>
      <c r="D64" s="5"/>
      <c r="E64" s="1"/>
      <c r="F64" s="1"/>
      <c r="G64" s="1"/>
      <c r="H64" s="1"/>
      <c r="I64" s="1"/>
      <c r="J64" s="1"/>
    </row>
    <row r="65" spans="1:10" x14ac:dyDescent="0.2">
      <c r="A65" s="1"/>
      <c r="B65" s="5" t="s">
        <v>59</v>
      </c>
      <c r="D65" s="5"/>
      <c r="E65" s="1"/>
      <c r="F65" s="1"/>
      <c r="G65" s="1"/>
      <c r="H65" s="1"/>
      <c r="I65" s="1"/>
      <c r="J65" s="1"/>
    </row>
    <row r="66" spans="1:10" x14ac:dyDescent="0.2">
      <c r="A66" s="1"/>
      <c r="B66" s="5" t="s">
        <v>49</v>
      </c>
      <c r="D66" s="1"/>
      <c r="E66" s="1"/>
      <c r="F66" s="1"/>
      <c r="G66" s="1"/>
      <c r="H66" s="1"/>
      <c r="I66" s="1"/>
      <c r="J66" s="1"/>
    </row>
    <row r="67" spans="1:10" x14ac:dyDescent="0.2">
      <c r="A67" s="1"/>
      <c r="B67" s="5" t="s">
        <v>48</v>
      </c>
      <c r="D67" s="1"/>
      <c r="E67" s="1"/>
      <c r="F67" s="1"/>
      <c r="G67" s="1"/>
      <c r="H67" s="1"/>
      <c r="I67" s="1"/>
      <c r="J67" s="1"/>
    </row>
    <row r="68" spans="1:10" x14ac:dyDescent="0.2">
      <c r="B68" s="6"/>
      <c r="C68" s="7"/>
      <c r="D68" s="8"/>
    </row>
    <row r="69" spans="1:10" x14ac:dyDescent="0.2">
      <c r="B69" s="6"/>
      <c r="C69" s="7"/>
      <c r="D69" s="8"/>
    </row>
    <row r="70" spans="1:10" x14ac:dyDescent="0.2">
      <c r="B70" s="6"/>
      <c r="C70" s="7"/>
      <c r="D70" s="8"/>
    </row>
  </sheetData>
  <mergeCells count="74">
    <mergeCell ref="C51:F51"/>
    <mergeCell ref="G51:J51"/>
    <mergeCell ref="C52:F52"/>
    <mergeCell ref="G52:J52"/>
    <mergeCell ref="C53:F53"/>
    <mergeCell ref="G53:J53"/>
    <mergeCell ref="C48:D48"/>
    <mergeCell ref="E48:F48"/>
    <mergeCell ref="G48:H48"/>
    <mergeCell ref="I48:J48"/>
    <mergeCell ref="C49:D49"/>
    <mergeCell ref="E49:F49"/>
    <mergeCell ref="G49:H49"/>
    <mergeCell ref="I49:J49"/>
    <mergeCell ref="C46:D46"/>
    <mergeCell ref="E46:F46"/>
    <mergeCell ref="G46:H46"/>
    <mergeCell ref="I46:J46"/>
    <mergeCell ref="C47:D47"/>
    <mergeCell ref="E47:F47"/>
    <mergeCell ref="G47:H47"/>
    <mergeCell ref="I47:J47"/>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10:D10"/>
    <mergeCell ref="E10:F10"/>
    <mergeCell ref="G10:H10"/>
    <mergeCell ref="I10:J10"/>
    <mergeCell ref="C21:D21"/>
    <mergeCell ref="E21:F21"/>
    <mergeCell ref="G21:H21"/>
    <mergeCell ref="I21:J21"/>
    <mergeCell ref="B7:F7"/>
    <mergeCell ref="G7:H7"/>
    <mergeCell ref="I7:J7"/>
    <mergeCell ref="B8:F8"/>
    <mergeCell ref="G8:H8"/>
    <mergeCell ref="I8:J8"/>
    <mergeCell ref="B5:F5"/>
    <mergeCell ref="G5:H5"/>
    <mergeCell ref="I5:J5"/>
    <mergeCell ref="B6:F6"/>
    <mergeCell ref="G6:H6"/>
    <mergeCell ref="I6:J6"/>
    <mergeCell ref="B4:F4"/>
    <mergeCell ref="G4:H4"/>
    <mergeCell ref="I4:J4"/>
    <mergeCell ref="A1:J1"/>
    <mergeCell ref="A2:J2"/>
    <mergeCell ref="B3:F3"/>
    <mergeCell ref="G3:H3"/>
    <mergeCell ref="I3:J3"/>
  </mergeCells>
  <printOptions horizontalCentered="1" verticalCentered="1"/>
  <pageMargins left="0.5" right="0.5" top="0.25" bottom="0.5" header="0.5" footer="0.25"/>
  <pageSetup scale="91" orientation="portrait" r:id="rId1"/>
  <headerFooter alignWithMargins="0">
    <oddFooter>&amp;R&amp;"Arial Narrow,Regular"Printed &amp;D at &amp;T</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70"/>
  <sheetViews>
    <sheetView topLeftCell="A7" zoomScale="90" zoomScaleNormal="90" workbookViewId="0">
      <selection activeCell="C37" sqref="C37"/>
    </sheetView>
  </sheetViews>
  <sheetFormatPr defaultRowHeight="15.75" x14ac:dyDescent="0.2"/>
  <cols>
    <col min="1" max="1" width="18" style="81" customWidth="1"/>
    <col min="2" max="2" width="18.7109375" style="81" customWidth="1"/>
    <col min="3" max="10" width="8.7109375" style="81" customWidth="1"/>
    <col min="11" max="16384" width="9.140625" style="81"/>
  </cols>
  <sheetData>
    <row r="1" spans="1:10" ht="23.25" x14ac:dyDescent="0.2">
      <c r="A1" s="200" t="s">
        <v>0</v>
      </c>
      <c r="B1" s="201"/>
      <c r="C1" s="201"/>
      <c r="D1" s="201"/>
      <c r="E1" s="201"/>
      <c r="F1" s="201"/>
      <c r="G1" s="201"/>
      <c r="H1" s="201"/>
      <c r="I1" s="201"/>
      <c r="J1" s="202"/>
    </row>
    <row r="2" spans="1:10" ht="16.5" thickBot="1" x14ac:dyDescent="0.25">
      <c r="A2" s="203" t="s">
        <v>67</v>
      </c>
      <c r="B2" s="204"/>
      <c r="C2" s="204"/>
      <c r="D2" s="204"/>
      <c r="E2" s="204"/>
      <c r="F2" s="204"/>
      <c r="G2" s="204"/>
      <c r="H2" s="204"/>
      <c r="I2" s="204"/>
      <c r="J2" s="205"/>
    </row>
    <row r="3" spans="1:10" x14ac:dyDescent="0.2">
      <c r="A3" s="82" t="s">
        <v>2</v>
      </c>
      <c r="B3" s="277"/>
      <c r="C3" s="277"/>
      <c r="D3" s="277"/>
      <c r="E3" s="277"/>
      <c r="F3" s="277"/>
      <c r="G3" s="278" t="s">
        <v>61</v>
      </c>
      <c r="H3" s="279"/>
      <c r="I3" s="277"/>
      <c r="J3" s="280"/>
    </row>
    <row r="4" spans="1:10" x14ac:dyDescent="0.2">
      <c r="A4" s="83" t="s">
        <v>1</v>
      </c>
      <c r="B4" s="275"/>
      <c r="C4" s="275"/>
      <c r="D4" s="275"/>
      <c r="E4" s="275"/>
      <c r="F4" s="275"/>
      <c r="G4" s="199" t="s">
        <v>62</v>
      </c>
      <c r="H4" s="199"/>
      <c r="I4" s="275"/>
      <c r="J4" s="276"/>
    </row>
    <row r="5" spans="1:10" x14ac:dyDescent="0.2">
      <c r="A5" s="83" t="s">
        <v>4</v>
      </c>
      <c r="B5" s="275"/>
      <c r="C5" s="275"/>
      <c r="D5" s="275"/>
      <c r="E5" s="275"/>
      <c r="F5" s="275"/>
      <c r="G5" s="199" t="s">
        <v>63</v>
      </c>
      <c r="H5" s="199"/>
      <c r="I5" s="275"/>
      <c r="J5" s="276"/>
    </row>
    <row r="6" spans="1:10" ht="16.5" thickBot="1" x14ac:dyDescent="0.25">
      <c r="A6" s="83" t="s">
        <v>6</v>
      </c>
      <c r="B6" s="281" t="str">
        <f>IF(B5&lt;&gt;"",B5,"")</f>
        <v/>
      </c>
      <c r="C6" s="281"/>
      <c r="D6" s="281"/>
      <c r="E6" s="281"/>
      <c r="F6" s="281"/>
      <c r="G6" s="199" t="s">
        <v>3</v>
      </c>
      <c r="H6" s="199"/>
      <c r="I6" s="275"/>
      <c r="J6" s="276"/>
    </row>
    <row r="7" spans="1:10" x14ac:dyDescent="0.2">
      <c r="A7" s="83" t="s">
        <v>7</v>
      </c>
      <c r="B7" s="275"/>
      <c r="C7" s="275"/>
      <c r="D7" s="275"/>
      <c r="E7" s="275"/>
      <c r="F7" s="275"/>
      <c r="G7" s="199" t="s">
        <v>5</v>
      </c>
      <c r="H7" s="199"/>
      <c r="I7" s="275"/>
      <c r="J7" s="276"/>
    </row>
    <row r="8" spans="1:10" ht="16.5" thickBot="1" x14ac:dyDescent="0.25">
      <c r="A8" s="84" t="s">
        <v>9</v>
      </c>
      <c r="B8" s="281" t="str">
        <f>IF(B7&lt;&gt;"",B7,"")</f>
        <v/>
      </c>
      <c r="C8" s="281"/>
      <c r="D8" s="281"/>
      <c r="E8" s="281"/>
      <c r="F8" s="281"/>
      <c r="G8" s="207" t="s">
        <v>8</v>
      </c>
      <c r="H8" s="207"/>
      <c r="I8" s="208"/>
      <c r="J8" s="209"/>
    </row>
    <row r="9" spans="1:10" ht="16.5" thickBot="1" x14ac:dyDescent="0.25">
      <c r="A9" s="85"/>
      <c r="B9" s="86"/>
      <c r="C9" s="87"/>
      <c r="D9" s="87"/>
      <c r="E9" s="87"/>
      <c r="F9" s="87"/>
      <c r="G9" s="87"/>
      <c r="H9" s="87"/>
      <c r="I9" s="87"/>
      <c r="J9" s="88"/>
    </row>
    <row r="10" spans="1:10" x14ac:dyDescent="0.2">
      <c r="A10" s="89" t="s">
        <v>10</v>
      </c>
      <c r="B10" s="90" t="s">
        <v>44</v>
      </c>
      <c r="C10" s="282" t="str">
        <f>IF(B5&lt;&gt;"",B5,"")</f>
        <v/>
      </c>
      <c r="D10" s="283"/>
      <c r="E10" s="284" t="str">
        <f>IF(B6&lt;&gt;"",B6,"")</f>
        <v/>
      </c>
      <c r="F10" s="283"/>
      <c r="G10" s="284" t="str">
        <f>IF(B7&lt;&gt;"",B7,"")</f>
        <v/>
      </c>
      <c r="H10" s="283"/>
      <c r="I10" s="284" t="str">
        <f>IF(B8&lt;&gt;"",B8,"")</f>
        <v/>
      </c>
      <c r="J10" s="283"/>
    </row>
    <row r="11" spans="1:10" x14ac:dyDescent="0.2">
      <c r="A11" s="91"/>
      <c r="B11" s="92" t="s">
        <v>45</v>
      </c>
      <c r="C11" s="93" t="s">
        <v>11</v>
      </c>
      <c r="D11" s="94"/>
      <c r="E11" s="95" t="s">
        <v>29</v>
      </c>
      <c r="F11" s="94"/>
      <c r="G11" s="95" t="s">
        <v>12</v>
      </c>
      <c r="H11" s="94"/>
      <c r="I11" s="95" t="s">
        <v>13</v>
      </c>
      <c r="J11" s="94"/>
    </row>
    <row r="12" spans="1:10" x14ac:dyDescent="0.2">
      <c r="A12" s="96"/>
      <c r="B12" s="97" t="s">
        <v>43</v>
      </c>
      <c r="C12" s="98" t="s">
        <v>14</v>
      </c>
      <c r="D12" s="99" t="s">
        <v>15</v>
      </c>
      <c r="E12" s="100" t="s">
        <v>14</v>
      </c>
      <c r="F12" s="99" t="s">
        <v>15</v>
      </c>
      <c r="G12" s="100" t="s">
        <v>14</v>
      </c>
      <c r="H12" s="99" t="s">
        <v>15</v>
      </c>
      <c r="I12" s="100" t="s">
        <v>14</v>
      </c>
      <c r="J12" s="99" t="s">
        <v>15</v>
      </c>
    </row>
    <row r="13" spans="1:10" ht="9.9499999999999993" customHeight="1" x14ac:dyDescent="0.2">
      <c r="A13" s="101"/>
      <c r="B13" s="102"/>
      <c r="C13" s="102"/>
      <c r="D13" s="102"/>
      <c r="E13" s="102"/>
      <c r="F13" s="102"/>
      <c r="G13" s="102"/>
      <c r="H13" s="102"/>
      <c r="I13" s="102"/>
      <c r="J13" s="103"/>
    </row>
    <row r="14" spans="1:10" x14ac:dyDescent="0.2">
      <c r="A14" s="104" t="s">
        <v>16</v>
      </c>
      <c r="B14" s="105" t="s">
        <v>46</v>
      </c>
      <c r="C14" s="106">
        <v>5</v>
      </c>
      <c r="D14" s="107">
        <v>2</v>
      </c>
      <c r="E14" s="106"/>
      <c r="F14" s="107">
        <v>6</v>
      </c>
      <c r="G14" s="106"/>
      <c r="H14" s="107">
        <v>4</v>
      </c>
      <c r="I14" s="106">
        <v>3</v>
      </c>
      <c r="J14" s="107">
        <v>8</v>
      </c>
    </row>
    <row r="15" spans="1:10" x14ac:dyDescent="0.2">
      <c r="A15" s="108"/>
      <c r="B15" s="109" t="s">
        <v>47</v>
      </c>
      <c r="C15" s="110">
        <v>2</v>
      </c>
      <c r="D15" s="111"/>
      <c r="E15" s="110">
        <v>6</v>
      </c>
      <c r="F15" s="111"/>
      <c r="G15" s="110">
        <v>4</v>
      </c>
      <c r="H15" s="111"/>
      <c r="I15" s="110">
        <v>8</v>
      </c>
      <c r="J15" s="111"/>
    </row>
    <row r="16" spans="1:10" x14ac:dyDescent="0.2">
      <c r="A16" s="112" t="s">
        <v>68</v>
      </c>
      <c r="B16" s="113"/>
      <c r="C16" s="114" t="s">
        <v>69</v>
      </c>
      <c r="D16" s="115"/>
      <c r="E16" s="114" t="s">
        <v>70</v>
      </c>
      <c r="F16" s="115"/>
      <c r="G16" s="114" t="s">
        <v>70</v>
      </c>
      <c r="H16" s="115"/>
      <c r="I16" s="114" t="s">
        <v>69</v>
      </c>
      <c r="J16" s="116"/>
    </row>
    <row r="17" spans="1:10" ht="9.9499999999999993" customHeight="1" x14ac:dyDescent="0.2">
      <c r="A17" s="101"/>
      <c r="B17" s="102"/>
      <c r="C17" s="102"/>
      <c r="D17" s="102"/>
      <c r="E17" s="102"/>
      <c r="F17" s="102"/>
      <c r="G17" s="102"/>
      <c r="H17" s="102"/>
      <c r="I17" s="102"/>
      <c r="J17" s="103"/>
    </row>
    <row r="18" spans="1:10" x14ac:dyDescent="0.2">
      <c r="A18" s="104" t="s">
        <v>17</v>
      </c>
      <c r="B18" s="117" t="s">
        <v>18</v>
      </c>
      <c r="C18" s="118">
        <v>20</v>
      </c>
      <c r="D18" s="119">
        <v>35</v>
      </c>
      <c r="E18" s="118">
        <v>20</v>
      </c>
      <c r="F18" s="119">
        <v>35</v>
      </c>
      <c r="G18" s="118">
        <v>20</v>
      </c>
      <c r="H18" s="119">
        <v>35</v>
      </c>
      <c r="I18" s="118">
        <v>20</v>
      </c>
      <c r="J18" s="119">
        <v>45</v>
      </c>
    </row>
    <row r="19" spans="1:10" x14ac:dyDescent="0.2">
      <c r="A19" s="108"/>
      <c r="B19" s="120" t="s">
        <v>19</v>
      </c>
      <c r="C19" s="121">
        <f t="shared" ref="C19:J19" si="0">IF(C18&lt;&gt;"",1.4667*C18,"")</f>
        <v>29.333999999999996</v>
      </c>
      <c r="D19" s="122">
        <f t="shared" si="0"/>
        <v>51.334499999999998</v>
      </c>
      <c r="E19" s="121">
        <f t="shared" si="0"/>
        <v>29.333999999999996</v>
      </c>
      <c r="F19" s="122">
        <f t="shared" si="0"/>
        <v>51.334499999999998</v>
      </c>
      <c r="G19" s="121">
        <f t="shared" si="0"/>
        <v>29.333999999999996</v>
      </c>
      <c r="H19" s="122">
        <f t="shared" si="0"/>
        <v>51.334499999999998</v>
      </c>
      <c r="I19" s="121">
        <f t="shared" si="0"/>
        <v>29.333999999999996</v>
      </c>
      <c r="J19" s="122">
        <f t="shared" si="0"/>
        <v>66.001499999999993</v>
      </c>
    </row>
    <row r="20" spans="1:10" ht="9.9499999999999993" customHeight="1" x14ac:dyDescent="0.2">
      <c r="A20" s="101"/>
      <c r="B20" s="123"/>
      <c r="C20" s="102"/>
      <c r="D20" s="102"/>
      <c r="E20" s="102"/>
      <c r="F20" s="102"/>
      <c r="G20" s="102"/>
      <c r="H20" s="102"/>
      <c r="I20" s="102"/>
      <c r="J20" s="103"/>
    </row>
    <row r="21" spans="1:10" x14ac:dyDescent="0.2">
      <c r="A21" s="104" t="s">
        <v>20</v>
      </c>
      <c r="B21" s="117" t="s">
        <v>21</v>
      </c>
      <c r="C21" s="251">
        <f>IF(OR(C22&lt;&gt;"",C27&lt;&gt;""),MIN(C22,C27),"")</f>
        <v>0</v>
      </c>
      <c r="D21" s="252"/>
      <c r="E21" s="251">
        <f>IF(OR(E22&lt;&gt;"",E27&lt;&gt;""),MIN(E22,E27),"")</f>
        <v>0</v>
      </c>
      <c r="F21" s="252"/>
      <c r="G21" s="251">
        <f>IF(OR(G22&lt;&gt;"",G27&lt;&gt;""),MIN(G22,G27),"")</f>
        <v>0</v>
      </c>
      <c r="H21" s="252"/>
      <c r="I21" s="251">
        <f>IF(OR(I22&lt;&gt;"",I27&lt;&gt;""),MIN(I22,I27),"")</f>
        <v>0</v>
      </c>
      <c r="J21" s="252"/>
    </row>
    <row r="22" spans="1:10" ht="15.75" hidden="1" customHeight="1" x14ac:dyDescent="0.2">
      <c r="A22" s="124" t="s">
        <v>57</v>
      </c>
      <c r="B22" s="125" t="s">
        <v>58</v>
      </c>
      <c r="C22" s="217" t="str">
        <f>IF(AND(C23&lt;&gt;"",C24&lt;&gt;"",C25&lt;&gt;""),IF((C23-C24)/C25&lt;0,ROUNDUP((C23-C24)/C25,2),ROUNDDOWN((C23-C24)/C25,2)),"")</f>
        <v/>
      </c>
      <c r="D22" s="218"/>
      <c r="E22" s="217" t="str">
        <f>IF(AND(E23&lt;&gt;"",E24&lt;&gt;"",E25&lt;&gt;""),IF((E23-E24)/E25&lt;0,ROUNDUP((E23-E24)/E25,2),ROUNDDOWN((E23-E24)/E25,2)),"")</f>
        <v/>
      </c>
      <c r="F22" s="218"/>
      <c r="G22" s="217" t="str">
        <f>IF(AND(G23&lt;&gt;"",G24&lt;&gt;"",G25&lt;&gt;""),IF((G23-G24)/G25&lt;0,ROUNDUP((G23-G24)/G25,2),ROUNDDOWN((G23-G24)/G25,2)),"")</f>
        <v/>
      </c>
      <c r="H22" s="218"/>
      <c r="I22" s="217" t="str">
        <f>IF(AND(I23&lt;&gt;"",I24&lt;&gt;"",I25&lt;&gt;""),IF((I23-I24)/I25&lt;0,ROUNDUP((I23-I24)/I25,2),ROUNDDOWN((I23-I24)/I25,2)),"")</f>
        <v/>
      </c>
      <c r="J22" s="218"/>
    </row>
    <row r="23" spans="1:10" x14ac:dyDescent="0.2">
      <c r="A23" s="126"/>
      <c r="B23" s="125" t="s">
        <v>22</v>
      </c>
      <c r="C23" s="285"/>
      <c r="D23" s="286"/>
      <c r="E23" s="285"/>
      <c r="F23" s="286"/>
      <c r="G23" s="285"/>
      <c r="H23" s="286"/>
      <c r="I23" s="285"/>
      <c r="J23" s="286"/>
    </row>
    <row r="24" spans="1:10" x14ac:dyDescent="0.2">
      <c r="A24" s="126"/>
      <c r="B24" s="125" t="s">
        <v>23</v>
      </c>
      <c r="C24" s="285"/>
      <c r="D24" s="286"/>
      <c r="E24" s="285"/>
      <c r="F24" s="286"/>
      <c r="G24" s="285"/>
      <c r="H24" s="286"/>
      <c r="I24" s="285"/>
      <c r="J24" s="286"/>
    </row>
    <row r="25" spans="1:10" x14ac:dyDescent="0.2">
      <c r="A25" s="126"/>
      <c r="B25" s="125" t="s">
        <v>24</v>
      </c>
      <c r="C25" s="285"/>
      <c r="D25" s="286"/>
      <c r="E25" s="285"/>
      <c r="F25" s="286"/>
      <c r="G25" s="285"/>
      <c r="H25" s="286"/>
      <c r="I25" s="285"/>
      <c r="J25" s="286"/>
    </row>
    <row r="26" spans="1:10" x14ac:dyDescent="0.2">
      <c r="A26" s="108"/>
      <c r="B26" s="127" t="s">
        <v>35</v>
      </c>
      <c r="C26" s="287">
        <v>0</v>
      </c>
      <c r="D26" s="288"/>
      <c r="E26" s="287">
        <v>0</v>
      </c>
      <c r="F26" s="288"/>
      <c r="G26" s="287">
        <v>0</v>
      </c>
      <c r="H26" s="288"/>
      <c r="I26" s="287">
        <v>0</v>
      </c>
      <c r="J26" s="288"/>
    </row>
    <row r="27" spans="1:10" ht="15.75" hidden="1" customHeight="1" x14ac:dyDescent="0.2">
      <c r="A27" s="128" t="s">
        <v>57</v>
      </c>
      <c r="B27" s="120" t="s">
        <v>60</v>
      </c>
      <c r="C27" s="287">
        <f>IF(C26&lt;&gt;"",IF(C26&gt;0,ROUNDDOWN(C26,2),ROUNDUP(C26,2)),"")</f>
        <v>0</v>
      </c>
      <c r="D27" s="288"/>
      <c r="E27" s="287">
        <f>IF(E26&lt;&gt;"",IF(E26&gt;0,ROUNDDOWN(E26,2),ROUNDUP(E26,2)),"")</f>
        <v>0</v>
      </c>
      <c r="F27" s="288"/>
      <c r="G27" s="287">
        <f>IF(G26&lt;&gt;"",IF(G26&gt;0,ROUNDDOWN(G26,2),ROUNDUP(G26,2)),"")</f>
        <v>0</v>
      </c>
      <c r="H27" s="288"/>
      <c r="I27" s="287">
        <f>IF(I26&lt;&gt;"",IF(I26&gt;0,ROUNDDOWN(I26,2),ROUNDUP(I26,2)),"")</f>
        <v>0</v>
      </c>
      <c r="J27" s="288"/>
    </row>
    <row r="28" spans="1:10" ht="9.9499999999999993" customHeight="1" x14ac:dyDescent="0.2">
      <c r="A28" s="101"/>
      <c r="B28" s="123"/>
      <c r="C28" s="102"/>
      <c r="D28" s="102"/>
      <c r="E28" s="102"/>
      <c r="F28" s="102"/>
      <c r="G28" s="102"/>
      <c r="H28" s="102"/>
      <c r="I28" s="102"/>
      <c r="J28" s="103"/>
    </row>
    <row r="29" spans="1:10" x14ac:dyDescent="0.2">
      <c r="A29" s="129" t="s">
        <v>50</v>
      </c>
      <c r="B29" s="117" t="s">
        <v>34</v>
      </c>
      <c r="C29" s="130">
        <v>125</v>
      </c>
      <c r="D29" s="131">
        <v>100</v>
      </c>
      <c r="E29" s="130">
        <v>100</v>
      </c>
      <c r="F29" s="131">
        <v>85</v>
      </c>
      <c r="G29" s="130">
        <v>100</v>
      </c>
      <c r="H29" s="131">
        <v>95</v>
      </c>
      <c r="I29" s="130">
        <v>40</v>
      </c>
      <c r="J29" s="131">
        <v>65</v>
      </c>
    </row>
    <row r="30" spans="1:10" ht="9.9499999999999993" customHeight="1" x14ac:dyDescent="0.2">
      <c r="A30" s="101"/>
      <c r="B30" s="123"/>
      <c r="C30" s="102"/>
      <c r="D30" s="102"/>
      <c r="E30" s="102"/>
      <c r="F30" s="102"/>
      <c r="G30" s="102"/>
      <c r="H30" s="102"/>
      <c r="I30" s="102"/>
      <c r="J30" s="103"/>
    </row>
    <row r="31" spans="1:10" x14ac:dyDescent="0.2">
      <c r="A31" s="129" t="s">
        <v>53</v>
      </c>
      <c r="B31" s="117" t="s">
        <v>34</v>
      </c>
      <c r="C31" s="132"/>
      <c r="D31" s="131">
        <v>100</v>
      </c>
      <c r="E31" s="132"/>
      <c r="F31" s="131"/>
      <c r="G31" s="132"/>
      <c r="H31" s="131"/>
      <c r="I31" s="132"/>
      <c r="J31" s="131"/>
    </row>
    <row r="32" spans="1:10" ht="9.9499999999999993" customHeight="1" x14ac:dyDescent="0.2">
      <c r="A32" s="101"/>
      <c r="B32" s="123"/>
      <c r="C32" s="102"/>
      <c r="D32" s="102"/>
      <c r="E32" s="102"/>
      <c r="F32" s="102"/>
      <c r="G32" s="102"/>
      <c r="H32" s="102"/>
      <c r="I32" s="102"/>
      <c r="J32" s="103"/>
    </row>
    <row r="33" spans="1:10" x14ac:dyDescent="0.2">
      <c r="A33" s="133" t="s">
        <v>36</v>
      </c>
      <c r="B33" s="117" t="s">
        <v>37</v>
      </c>
      <c r="C33" s="134">
        <v>1</v>
      </c>
      <c r="D33" s="135">
        <v>1</v>
      </c>
      <c r="E33" s="134">
        <v>1</v>
      </c>
      <c r="F33" s="135">
        <v>1</v>
      </c>
      <c r="G33" s="134">
        <v>1</v>
      </c>
      <c r="H33" s="135">
        <v>1</v>
      </c>
      <c r="I33" s="134">
        <v>1</v>
      </c>
      <c r="J33" s="135">
        <v>1</v>
      </c>
    </row>
    <row r="34" spans="1:10" x14ac:dyDescent="0.2">
      <c r="A34" s="136"/>
      <c r="B34" s="125" t="s">
        <v>42</v>
      </c>
      <c r="C34" s="137">
        <v>10</v>
      </c>
      <c r="D34" s="135">
        <v>10</v>
      </c>
      <c r="E34" s="137">
        <v>10</v>
      </c>
      <c r="F34" s="135">
        <v>10</v>
      </c>
      <c r="G34" s="137">
        <v>10</v>
      </c>
      <c r="H34" s="135">
        <v>10</v>
      </c>
      <c r="I34" s="137">
        <v>10</v>
      </c>
      <c r="J34" s="135">
        <v>10</v>
      </c>
    </row>
    <row r="35" spans="1:10" x14ac:dyDescent="0.2">
      <c r="A35" s="136"/>
      <c r="B35" s="125" t="s">
        <v>38</v>
      </c>
      <c r="C35" s="137">
        <v>3.5</v>
      </c>
      <c r="D35" s="135">
        <v>3.5</v>
      </c>
      <c r="E35" s="137">
        <v>3.5</v>
      </c>
      <c r="F35" s="135">
        <v>3.5</v>
      </c>
      <c r="G35" s="137">
        <v>3.5</v>
      </c>
      <c r="H35" s="135">
        <v>3.5</v>
      </c>
      <c r="I35" s="137">
        <v>3.5</v>
      </c>
      <c r="J35" s="135">
        <v>3.5</v>
      </c>
    </row>
    <row r="36" spans="1:10" ht="9.9499999999999993" customHeight="1" x14ac:dyDescent="0.2">
      <c r="A36" s="101"/>
      <c r="B36" s="123"/>
      <c r="C36" s="102"/>
      <c r="D36" s="102"/>
      <c r="E36" s="102"/>
      <c r="F36" s="102"/>
      <c r="G36" s="102"/>
      <c r="H36" s="102"/>
      <c r="I36" s="102"/>
      <c r="J36" s="103"/>
    </row>
    <row r="37" spans="1:10" x14ac:dyDescent="0.2">
      <c r="A37" s="133" t="s">
        <v>51</v>
      </c>
      <c r="B37" s="117" t="s">
        <v>39</v>
      </c>
      <c r="C37" s="137">
        <f>IF(OR(C14&lt;&gt;"",C15&lt;&gt;""),ROUNDUP(C33+(C19)/(2*C34+2*32.2*C21),1),"")</f>
        <v>2.5</v>
      </c>
      <c r="D37" s="138">
        <f>IF(OR(D14&lt;&gt;"",D15&lt;&gt;""),ROUNDUP(D33+(D19)/(2*D34+2*32.2*C21),1),"")</f>
        <v>3.6</v>
      </c>
      <c r="E37" s="137">
        <f>IF(OR(E14&lt;&gt;"",E15&lt;&gt;""),ROUNDUP(E33+(E19)/(2*E34+2*32.2*E21),1),"")</f>
        <v>2.5</v>
      </c>
      <c r="F37" s="138">
        <f>IF(OR(F14&lt;&gt;"",F15&lt;&gt;""),ROUNDUP(F33+(F19)/(2*F34+2*32.2*E21),1),"")</f>
        <v>3.6</v>
      </c>
      <c r="G37" s="137">
        <f>IF(OR(G14&lt;&gt;"",G15&lt;&gt;""),ROUNDUP(G33+(G19)/(2*G34+2*32.2*G21),1),"")</f>
        <v>2.5</v>
      </c>
      <c r="H37" s="138">
        <f>IF(OR(H14&lt;&gt;"",H15&lt;&gt;""),ROUNDUP(H33+(H19)/(2*H34+2*32.2*G21),1),"")</f>
        <v>3.6</v>
      </c>
      <c r="I37" s="137">
        <f>IF(OR(I14&lt;&gt;"",I15&lt;&gt;""),ROUNDUP(I33+(I19)/(2*I34+2*32.2*I21),1),"")</f>
        <v>2.5</v>
      </c>
      <c r="J37" s="138">
        <f>IF(OR(J14&lt;&gt;"",J15&lt;&gt;""),ROUNDUP(J33+(J19)/(2*J34+2*32.2*I21),1),"")</f>
        <v>4.3999999999999995</v>
      </c>
    </row>
    <row r="38" spans="1:10" x14ac:dyDescent="0.2">
      <c r="A38" s="136"/>
      <c r="B38" s="125" t="s">
        <v>40</v>
      </c>
      <c r="C38" s="137">
        <f>IF(OR(C14&lt;&gt;"",C15&lt;&gt;""),ROUNDUP((C29+20)/C19,1),"")</f>
        <v>5</v>
      </c>
      <c r="D38" s="135">
        <f t="shared" ref="D38:J38" si="1">IF(OR(D14&lt;&gt;"",D15&lt;&gt;""),ROUNDUP((D29+20)/D19,1),"")</f>
        <v>2.4</v>
      </c>
      <c r="E38" s="137">
        <f t="shared" si="1"/>
        <v>4.0999999999999996</v>
      </c>
      <c r="F38" s="135">
        <f t="shared" si="1"/>
        <v>2.1</v>
      </c>
      <c r="G38" s="137">
        <f t="shared" si="1"/>
        <v>4.0999999999999996</v>
      </c>
      <c r="H38" s="135">
        <f t="shared" si="1"/>
        <v>2.3000000000000003</v>
      </c>
      <c r="I38" s="137">
        <f t="shared" si="1"/>
        <v>2.1</v>
      </c>
      <c r="J38" s="135">
        <f t="shared" si="1"/>
        <v>1.3</v>
      </c>
    </row>
    <row r="39" spans="1:10" x14ac:dyDescent="0.2">
      <c r="A39" s="139"/>
      <c r="B39" s="120" t="s">
        <v>52</v>
      </c>
      <c r="C39" s="140">
        <f>IF(C38&lt;&gt;"",IF(C38&gt;3,ROUNDUP(3+0.5*((C29+20)/C19-3),1),"-"),"")</f>
        <v>4</v>
      </c>
      <c r="D39" s="135" t="str">
        <f t="shared" ref="D39:J39" si="2">IF(D38&lt;&gt;"",IF(D38&gt;3,ROUNDUP(3+0.5*((D29+20)/D19-3),1),"-"),"")</f>
        <v>-</v>
      </c>
      <c r="E39" s="140">
        <f t="shared" si="2"/>
        <v>3.6</v>
      </c>
      <c r="F39" s="135" t="str">
        <f t="shared" si="2"/>
        <v>-</v>
      </c>
      <c r="G39" s="140">
        <f t="shared" si="2"/>
        <v>3.6</v>
      </c>
      <c r="H39" s="135" t="str">
        <f t="shared" si="2"/>
        <v>-</v>
      </c>
      <c r="I39" s="140" t="str">
        <f t="shared" si="2"/>
        <v>-</v>
      </c>
      <c r="J39" s="135" t="str">
        <f t="shared" si="2"/>
        <v>-</v>
      </c>
    </row>
    <row r="40" spans="1:10" x14ac:dyDescent="0.2">
      <c r="A40" s="139"/>
      <c r="B40" s="120" t="s">
        <v>64</v>
      </c>
      <c r="C40" s="140" t="str">
        <f t="shared" ref="C40:J40" si="3">IF(C31&lt;&gt;"",C31/C35,"")</f>
        <v/>
      </c>
      <c r="D40" s="141">
        <f t="shared" si="3"/>
        <v>28.571428571428573</v>
      </c>
      <c r="E40" s="140" t="str">
        <f t="shared" si="3"/>
        <v/>
      </c>
      <c r="F40" s="141" t="str">
        <f t="shared" si="3"/>
        <v/>
      </c>
      <c r="G40" s="140" t="str">
        <f t="shared" si="3"/>
        <v/>
      </c>
      <c r="H40" s="141" t="str">
        <f t="shared" si="3"/>
        <v/>
      </c>
      <c r="I40" s="140" t="str">
        <f t="shared" si="3"/>
        <v/>
      </c>
      <c r="J40" s="141" t="str">
        <f t="shared" si="3"/>
        <v/>
      </c>
    </row>
    <row r="41" spans="1:10" ht="9.9499999999999993" customHeight="1" x14ac:dyDescent="0.2">
      <c r="A41" s="101"/>
      <c r="B41" s="123"/>
      <c r="C41" s="102"/>
      <c r="D41" s="102"/>
      <c r="E41" s="102"/>
      <c r="F41" s="102"/>
      <c r="G41" s="102"/>
      <c r="H41" s="102"/>
      <c r="I41" s="102"/>
      <c r="J41" s="103"/>
    </row>
    <row r="42" spans="1:10" x14ac:dyDescent="0.2">
      <c r="A42" s="133" t="s">
        <v>55</v>
      </c>
      <c r="B42" s="117" t="s">
        <v>39</v>
      </c>
      <c r="C42" s="134">
        <f t="shared" ref="C42:J42" si="4">IF(C37&lt;&gt;"",MAX(C37,3),"")</f>
        <v>3</v>
      </c>
      <c r="D42" s="138">
        <f t="shared" si="4"/>
        <v>3.6</v>
      </c>
      <c r="E42" s="134">
        <f t="shared" si="4"/>
        <v>3</v>
      </c>
      <c r="F42" s="138">
        <f t="shared" si="4"/>
        <v>3.6</v>
      </c>
      <c r="G42" s="134">
        <f t="shared" si="4"/>
        <v>3</v>
      </c>
      <c r="H42" s="138">
        <f t="shared" si="4"/>
        <v>3.6</v>
      </c>
      <c r="I42" s="134">
        <f t="shared" si="4"/>
        <v>3</v>
      </c>
      <c r="J42" s="138">
        <f t="shared" si="4"/>
        <v>4.3999999999999995</v>
      </c>
    </row>
    <row r="43" spans="1:10" x14ac:dyDescent="0.2">
      <c r="A43" s="142"/>
      <c r="B43" s="125" t="s">
        <v>40</v>
      </c>
      <c r="C43" s="143">
        <f>IF(C38&lt;&gt;"",MAX(MIN(C38:C39),1.5),"")</f>
        <v>4</v>
      </c>
      <c r="D43" s="144">
        <f>IF(D38&lt;&gt;"",MAX(MIN(D38:D39),1.5),"")</f>
        <v>2.4</v>
      </c>
      <c r="E43" s="143">
        <f t="shared" ref="E43:J43" si="5">IF(E38&lt;&gt;"",MAX(MIN(E38:E39),1.5),"")</f>
        <v>3.6</v>
      </c>
      <c r="F43" s="144">
        <f t="shared" si="5"/>
        <v>2.1</v>
      </c>
      <c r="G43" s="143">
        <f t="shared" si="5"/>
        <v>3.6</v>
      </c>
      <c r="H43" s="144">
        <f t="shared" si="5"/>
        <v>2.3000000000000003</v>
      </c>
      <c r="I43" s="143">
        <f t="shared" si="5"/>
        <v>2.1</v>
      </c>
      <c r="J43" s="144">
        <f t="shared" si="5"/>
        <v>1.5</v>
      </c>
    </row>
    <row r="44" spans="1:10" x14ac:dyDescent="0.2">
      <c r="A44" s="139"/>
      <c r="B44" s="120" t="s">
        <v>41</v>
      </c>
      <c r="C44" s="140">
        <f t="shared" ref="C44:J44" si="6">IF(C43&lt;&gt;"",SUM(C42:C43),"")</f>
        <v>7</v>
      </c>
      <c r="D44" s="145">
        <f t="shared" si="6"/>
        <v>6</v>
      </c>
      <c r="E44" s="140">
        <f t="shared" si="6"/>
        <v>6.6</v>
      </c>
      <c r="F44" s="145">
        <f t="shared" si="6"/>
        <v>5.7</v>
      </c>
      <c r="G44" s="140">
        <f t="shared" si="6"/>
        <v>6.6</v>
      </c>
      <c r="H44" s="145">
        <f t="shared" si="6"/>
        <v>5.9</v>
      </c>
      <c r="I44" s="140">
        <f t="shared" si="6"/>
        <v>5.0999999999999996</v>
      </c>
      <c r="J44" s="145">
        <f t="shared" si="6"/>
        <v>5.8999999999999995</v>
      </c>
    </row>
    <row r="45" spans="1:10" ht="9.9499999999999993" customHeight="1" x14ac:dyDescent="0.2">
      <c r="A45" s="101"/>
      <c r="B45" s="123"/>
      <c r="C45" s="102"/>
      <c r="D45" s="102"/>
      <c r="E45" s="102"/>
      <c r="F45" s="102"/>
      <c r="G45" s="102"/>
      <c r="H45" s="102"/>
      <c r="I45" s="102"/>
      <c r="J45" s="103"/>
    </row>
    <row r="46" spans="1:10" ht="15.75" customHeight="1" x14ac:dyDescent="0.2">
      <c r="A46" s="133" t="s">
        <v>56</v>
      </c>
      <c r="B46" s="117" t="s">
        <v>39</v>
      </c>
      <c r="C46" s="225">
        <f>IF(OR(C14&lt;&gt;"",C15&lt;&gt;"",D14&lt;&gt;""),IF(OR(AND(D14="",D31&lt;&gt;""),C14=D14,C15=D14),MAX(C42:D42),"None"),"")</f>
        <v>3.6</v>
      </c>
      <c r="D46" s="226"/>
      <c r="E46" s="225">
        <f>IF(OR(E14&lt;&gt;"",E15&lt;&gt;"",F14&lt;&gt;""),IF(OR(AND(F14="",F31&lt;&gt;""),E14=F14,E15=F14),MAX(E42:F42),"None"),"")</f>
        <v>3.6</v>
      </c>
      <c r="F46" s="226"/>
      <c r="G46" s="225">
        <f>IF(OR(G14&lt;&gt;"",G15&lt;&gt;"",H14&lt;&gt;""),IF(OR(AND(H14="",H31&lt;&gt;""),G14=H14,G15=H14),MAX(G42:H42),"None"),"")</f>
        <v>3.6</v>
      </c>
      <c r="H46" s="226"/>
      <c r="I46" s="225">
        <f>IF(OR(I14&lt;&gt;"",I15&lt;&gt;"",J14&lt;&gt;""),IF(OR(AND(J14="",J31&lt;&gt;""),I14=J14,I15=J14),MAX(I42:J42),"None"),"")</f>
        <v>4.3999999999999995</v>
      </c>
      <c r="J46" s="226"/>
    </row>
    <row r="47" spans="1:10" ht="15.75" customHeight="1" x14ac:dyDescent="0.2">
      <c r="A47" s="142"/>
      <c r="B47" s="125" t="s">
        <v>40</v>
      </c>
      <c r="C47" s="225">
        <f>IF(C46&lt;&gt;"",IF(C46="None",C46,C48-C46),"")</f>
        <v>3.4</v>
      </c>
      <c r="D47" s="226"/>
      <c r="E47" s="225">
        <f>IF(E46&lt;&gt;"",IF(E46="None",E46,E48-E46),"")</f>
        <v>2.9999999999999996</v>
      </c>
      <c r="F47" s="226"/>
      <c r="G47" s="225">
        <f>IF(G46&lt;&gt;"",IF(G46="None",G46,G48-G46),"")</f>
        <v>2.9999999999999996</v>
      </c>
      <c r="H47" s="226"/>
      <c r="I47" s="225">
        <f>IF(I46&lt;&gt;"",IF(I46="None",I46,I48-I46),"")</f>
        <v>1.5</v>
      </c>
      <c r="J47" s="226"/>
    </row>
    <row r="48" spans="1:10" ht="15.75" customHeight="1" x14ac:dyDescent="0.2">
      <c r="A48" s="139"/>
      <c r="B48" s="120" t="s">
        <v>41</v>
      </c>
      <c r="C48" s="225">
        <f>IF(C46&lt;&gt;"",IF(C46="None",C46,MAX(C44:D44)),"")</f>
        <v>7</v>
      </c>
      <c r="D48" s="226"/>
      <c r="E48" s="225">
        <f>IF(E46&lt;&gt;"",IF(E46="None",E46,MAX(E44:F44)),"")</f>
        <v>6.6</v>
      </c>
      <c r="F48" s="226"/>
      <c r="G48" s="225">
        <f>IF(G46&lt;&gt;"",IF(G46="None",G46,MAX(G44:H44)),"")</f>
        <v>6.6</v>
      </c>
      <c r="H48" s="226"/>
      <c r="I48" s="225">
        <f>IF(I46&lt;&gt;"",IF(I46="None",I46,MAX(I44:J44)),"")</f>
        <v>5.8999999999999995</v>
      </c>
      <c r="J48" s="226"/>
    </row>
    <row r="49" spans="1:11" ht="15.75" customHeight="1" x14ac:dyDescent="0.2">
      <c r="A49" s="139"/>
      <c r="B49" s="120" t="s">
        <v>64</v>
      </c>
      <c r="C49" s="225">
        <f>IF(C46&lt;&gt;"",IF(C46="None",C46,MAX(C40:D40)),"")</f>
        <v>28.571428571428573</v>
      </c>
      <c r="D49" s="226"/>
      <c r="E49" s="225">
        <f>IF(E46&lt;&gt;"",IF(E46="None",E46,MAX(E40:F40)),"")</f>
        <v>0</v>
      </c>
      <c r="F49" s="226"/>
      <c r="G49" s="225">
        <f>IF(G46&lt;&gt;"",IF(G46="None",G46,MAX(G40:H40)),"")</f>
        <v>0</v>
      </c>
      <c r="H49" s="226"/>
      <c r="I49" s="225">
        <f>IF(I46&lt;&gt;"",IF(I46="None",I46,MAX(I40:J40)),"")</f>
        <v>0</v>
      </c>
      <c r="J49" s="226"/>
    </row>
    <row r="50" spans="1:11" ht="9.9499999999999993" customHeight="1" x14ac:dyDescent="0.2">
      <c r="A50" s="101"/>
      <c r="B50" s="123"/>
      <c r="C50" s="102"/>
      <c r="D50" s="102"/>
      <c r="E50" s="102"/>
      <c r="F50" s="102"/>
      <c r="G50" s="102"/>
      <c r="H50" s="102"/>
      <c r="I50" s="102"/>
      <c r="J50" s="103"/>
    </row>
    <row r="51" spans="1:11" ht="15.75" customHeight="1" x14ac:dyDescent="0.2">
      <c r="A51" s="133" t="s">
        <v>71</v>
      </c>
      <c r="B51" s="117" t="s">
        <v>39</v>
      </c>
      <c r="C51" s="225">
        <f>IF(OR(C16="Y",E16="Y"),MAX(C46:E46),"None")</f>
        <v>3.6</v>
      </c>
      <c r="D51" s="227"/>
      <c r="E51" s="227"/>
      <c r="F51" s="226"/>
      <c r="G51" s="225">
        <f>IF(OR(G16="Y",I16="Y"),MAX(G46:I46),"None")</f>
        <v>4.3999999999999995</v>
      </c>
      <c r="H51" s="227"/>
      <c r="I51" s="227"/>
      <c r="J51" s="226"/>
    </row>
    <row r="52" spans="1:11" ht="15.75" customHeight="1" x14ac:dyDescent="0.2">
      <c r="A52" s="142"/>
      <c r="B52" s="125" t="s">
        <v>40</v>
      </c>
      <c r="C52" s="225">
        <f>IF(OR(C16="Y",E16="Y"),C53-C51,"None")</f>
        <v>3.4</v>
      </c>
      <c r="D52" s="227"/>
      <c r="E52" s="227"/>
      <c r="F52" s="226"/>
      <c r="G52" s="225">
        <f>IF(OR(G16="Y",I16="Y"),G53-G51,"None")</f>
        <v>2.2000000000000002</v>
      </c>
      <c r="H52" s="227"/>
      <c r="I52" s="227"/>
      <c r="J52" s="226"/>
    </row>
    <row r="53" spans="1:11" ht="15.75" customHeight="1" x14ac:dyDescent="0.2">
      <c r="A53" s="139"/>
      <c r="B53" s="120" t="s">
        <v>41</v>
      </c>
      <c r="C53" s="225">
        <f>IF(OR(C16="Y",E16="Y"),MAX(C48:D48),"None")</f>
        <v>7</v>
      </c>
      <c r="D53" s="227"/>
      <c r="E53" s="227"/>
      <c r="F53" s="226"/>
      <c r="G53" s="225">
        <f>IF(OR(G16="Y",I16="Y"),MAX(G48:H48),"None")</f>
        <v>6.6</v>
      </c>
      <c r="H53" s="227"/>
      <c r="I53" s="227"/>
      <c r="J53" s="226"/>
    </row>
    <row r="54" spans="1:11" ht="9.9499999999999993" customHeight="1" x14ac:dyDescent="0.2">
      <c r="A54" s="101"/>
      <c r="B54" s="123"/>
      <c r="C54" s="102"/>
      <c r="D54" s="102"/>
      <c r="E54" s="102"/>
      <c r="F54" s="102"/>
      <c r="G54" s="102"/>
      <c r="H54" s="102"/>
      <c r="I54" s="102"/>
      <c r="J54" s="103"/>
    </row>
    <row r="55" spans="1:11" x14ac:dyDescent="0.2">
      <c r="A55" s="129" t="s">
        <v>30</v>
      </c>
      <c r="B55" s="146" t="s">
        <v>33</v>
      </c>
      <c r="C55" s="147">
        <f t="shared" ref="C55:J55" si="7">IF(C14&gt;0,C14,"")</f>
        <v>5</v>
      </c>
      <c r="D55" s="148">
        <f t="shared" si="7"/>
        <v>2</v>
      </c>
      <c r="E55" s="147" t="str">
        <f t="shared" si="7"/>
        <v/>
      </c>
      <c r="F55" s="148">
        <f t="shared" si="7"/>
        <v>6</v>
      </c>
      <c r="G55" s="147" t="str">
        <f t="shared" si="7"/>
        <v/>
      </c>
      <c r="H55" s="148">
        <f t="shared" si="7"/>
        <v>4</v>
      </c>
      <c r="I55" s="147">
        <f t="shared" si="7"/>
        <v>3</v>
      </c>
      <c r="J55" s="148">
        <f t="shared" si="7"/>
        <v>8</v>
      </c>
    </row>
    <row r="56" spans="1:11" x14ac:dyDescent="0.2">
      <c r="A56" s="149" t="s">
        <v>31</v>
      </c>
      <c r="B56" s="150" t="s">
        <v>25</v>
      </c>
      <c r="C56" s="44">
        <f>IF(C55&lt;&gt;"",IF(C14=D14,C46,C42),"")</f>
        <v>3</v>
      </c>
      <c r="D56" s="4">
        <f>IF(D55&lt;&gt;"",IF(OR(D14=C14,D14=C15),C51,IF(OR(D14=C14,D14=C15),C46,D42)),"")</f>
        <v>3.6</v>
      </c>
      <c r="E56" s="44" t="str">
        <f>IF(E55&lt;&gt;"",IF(E14=F14,E46,E42),"")</f>
        <v/>
      </c>
      <c r="F56" s="4">
        <f>IF(F55&lt;&gt;"",IF(OR(F14=E14,F14=E15),E46,F42),"")</f>
        <v>3.6</v>
      </c>
      <c r="G56" s="44" t="str">
        <f>IF(G55&lt;&gt;"",IF(G14=H14,G46,G42),"")</f>
        <v/>
      </c>
      <c r="H56" s="4">
        <f>IF(H55&lt;&gt;"",IF(OR(H14=G14,H14=G15),G51,IF(OR(H14=G14,H14=G15),G46,H42)),"")</f>
        <v>4.3999999999999995</v>
      </c>
      <c r="I56" s="44">
        <f>IF(I55&lt;&gt;"",IF(I14=J14,I46,I42),"")</f>
        <v>3</v>
      </c>
      <c r="J56" s="4">
        <f>IF(H55&lt;&gt;"",IF(OR(H14=G14,H14=G15),G51,IF(OR(H14=G14,H14=G15),I46,J42)),"")</f>
        <v>4.3999999999999995</v>
      </c>
    </row>
    <row r="57" spans="1:11" x14ac:dyDescent="0.2">
      <c r="A57" s="149" t="s">
        <v>54</v>
      </c>
      <c r="B57" s="150" t="s">
        <v>25</v>
      </c>
      <c r="C57" s="44">
        <f>IF(C55&lt;&gt;"",IF(C14=D14,C47,C43),"")</f>
        <v>4</v>
      </c>
      <c r="D57" s="4">
        <f>IF(D55&lt;&gt;"",IF(OR(D14=C14,D14=C15),C52,IF(OR(D14=C14,D14=C15),C47,D43)),"")</f>
        <v>3.4</v>
      </c>
      <c r="E57" s="44" t="str">
        <f>IF(E55&lt;&gt;"",IF(E14=F14,E47,E43),"")</f>
        <v/>
      </c>
      <c r="F57" s="4">
        <f>IF(F55&lt;&gt;"",IF(OR(F14=E14,F14=E15),C52,IF(OR(F14=E14,F14=E15),E47,F43)),"")</f>
        <v>3.4</v>
      </c>
      <c r="G57" s="44" t="str">
        <f>IF(G55&lt;&gt;"",IF(G14=H14,G47,G43),"")</f>
        <v/>
      </c>
      <c r="H57" s="4">
        <f>IF(H55&lt;&gt;"",IF(OR(H14=G14,H14=G15),G52,IF(OR(H14=G14,H14=G15),G47,H43)),"")</f>
        <v>2.2000000000000002</v>
      </c>
      <c r="I57" s="44">
        <f>IF(I55&lt;&gt;"",IF(I14=J14,I47,I43),"")</f>
        <v>2.1</v>
      </c>
      <c r="J57" s="4">
        <f>IF(J55&lt;&gt;"",IF(OR(J14=I14,J14=I15),G52,IF(OR(J14=I14,J14=I15),I47,J43)),"")</f>
        <v>2.2000000000000002</v>
      </c>
      <c r="K57" s="151"/>
    </row>
    <row r="58" spans="1:11" ht="15.75" hidden="1" customHeight="1" x14ac:dyDescent="0.2">
      <c r="A58" s="152" t="s">
        <v>57</v>
      </c>
      <c r="B58" s="120" t="s">
        <v>32</v>
      </c>
      <c r="C58" s="140" t="str">
        <f>IF(C55=D55,C49,C40)</f>
        <v/>
      </c>
      <c r="D58" s="141">
        <f>IF(OR(D55=C55,C55=""),MAX(C40:D40),D40)</f>
        <v>28.571428571428573</v>
      </c>
      <c r="E58" s="140" t="str">
        <f>IF(E55=F55,E49,E40)</f>
        <v/>
      </c>
      <c r="F58" s="141">
        <f>IF(OR(F55=E55,E55=""),MAX(E40:F40),F40)</f>
        <v>0</v>
      </c>
      <c r="G58" s="140" t="str">
        <f>IF(G55=H55,G49,G40)</f>
        <v/>
      </c>
      <c r="H58" s="141">
        <f>IF(OR(H55=G55,G55=""),MAX(G40:H40),H40)</f>
        <v>0</v>
      </c>
      <c r="I58" s="140" t="str">
        <f>IF(I55=J55,I49,I40)</f>
        <v/>
      </c>
      <c r="J58" s="141" t="str">
        <f>IF(OR(J55=I55,I55=""),MAX(I40:J40),J40)</f>
        <v/>
      </c>
    </row>
    <row r="59" spans="1:11" ht="16.5" thickBot="1" x14ac:dyDescent="0.25">
      <c r="A59" s="153" t="s">
        <v>65</v>
      </c>
      <c r="B59" s="154" t="s">
        <v>25</v>
      </c>
      <c r="C59" s="155" t="str">
        <f t="shared" ref="C59:J59" si="8">IF(AND(C14="",B14&lt;&gt;"",C31&lt;&gt;""),MAX(ROUNDUP(C58,0),4),IF(OR(AND(C55&lt;&gt;"",C31&lt;&gt;""),AND(C14&lt;&gt;"",C14=B15,B31&lt;&gt;"")),MAX(ROUNDUP(C58,0),4),""))</f>
        <v/>
      </c>
      <c r="D59" s="156">
        <f t="shared" si="8"/>
        <v>29</v>
      </c>
      <c r="E59" s="155" t="str">
        <f t="shared" si="8"/>
        <v/>
      </c>
      <c r="F59" s="156" t="str">
        <f t="shared" si="8"/>
        <v/>
      </c>
      <c r="G59" s="155" t="str">
        <f t="shared" si="8"/>
        <v/>
      </c>
      <c r="H59" s="156" t="str">
        <f t="shared" si="8"/>
        <v/>
      </c>
      <c r="I59" s="155" t="str">
        <f t="shared" si="8"/>
        <v/>
      </c>
      <c r="J59" s="156" t="str">
        <f t="shared" si="8"/>
        <v/>
      </c>
    </row>
    <row r="61" spans="1:11" x14ac:dyDescent="0.2">
      <c r="A61" s="157" t="s">
        <v>26</v>
      </c>
      <c r="B61" s="157"/>
      <c r="D61" s="157"/>
      <c r="E61" s="157"/>
      <c r="F61" s="157"/>
      <c r="G61" s="157"/>
      <c r="H61" s="157"/>
      <c r="I61" s="157"/>
      <c r="J61" s="157"/>
    </row>
    <row r="62" spans="1:11" x14ac:dyDescent="0.2">
      <c r="A62" s="157"/>
      <c r="B62" s="158" t="s">
        <v>27</v>
      </c>
      <c r="D62" s="157"/>
      <c r="E62" s="157"/>
      <c r="F62" s="157"/>
      <c r="G62" s="157"/>
      <c r="H62" s="157"/>
      <c r="I62" s="157"/>
      <c r="J62" s="157"/>
    </row>
    <row r="63" spans="1:11" x14ac:dyDescent="0.2">
      <c r="A63" s="157"/>
      <c r="B63" s="158" t="s">
        <v>28</v>
      </c>
      <c r="D63" s="157"/>
      <c r="E63" s="157"/>
      <c r="F63" s="157"/>
      <c r="G63" s="157"/>
      <c r="H63" s="157"/>
      <c r="I63" s="157"/>
      <c r="J63" s="157"/>
    </row>
    <row r="64" spans="1:11" x14ac:dyDescent="0.2">
      <c r="A64" s="157"/>
      <c r="B64" s="158" t="s">
        <v>66</v>
      </c>
      <c r="D64" s="158"/>
      <c r="E64" s="157"/>
      <c r="F64" s="157"/>
      <c r="G64" s="157"/>
      <c r="H64" s="157"/>
      <c r="I64" s="157"/>
      <c r="J64" s="157"/>
    </row>
    <row r="65" spans="1:10" x14ac:dyDescent="0.2">
      <c r="A65" s="157"/>
      <c r="B65" s="158" t="s">
        <v>59</v>
      </c>
      <c r="D65" s="158"/>
      <c r="E65" s="157"/>
      <c r="F65" s="157"/>
      <c r="G65" s="157"/>
      <c r="H65" s="157"/>
      <c r="I65" s="157"/>
      <c r="J65" s="157"/>
    </row>
    <row r="66" spans="1:10" x14ac:dyDescent="0.2">
      <c r="A66" s="157"/>
      <c r="B66" s="158" t="s">
        <v>49</v>
      </c>
      <c r="D66" s="157"/>
      <c r="E66" s="157"/>
      <c r="F66" s="157"/>
      <c r="G66" s="157"/>
      <c r="H66" s="157"/>
      <c r="I66" s="157"/>
      <c r="J66" s="157"/>
    </row>
    <row r="67" spans="1:10" x14ac:dyDescent="0.2">
      <c r="A67" s="157"/>
      <c r="B67" s="158" t="s">
        <v>48</v>
      </c>
      <c r="D67" s="157"/>
      <c r="E67" s="157"/>
      <c r="F67" s="157"/>
      <c r="G67" s="157"/>
      <c r="H67" s="157"/>
      <c r="I67" s="157"/>
      <c r="J67" s="157"/>
    </row>
    <row r="68" spans="1:10" x14ac:dyDescent="0.2">
      <c r="B68" s="159"/>
      <c r="C68" s="160"/>
      <c r="D68" s="161"/>
    </row>
    <row r="69" spans="1:10" x14ac:dyDescent="0.2">
      <c r="B69" s="159"/>
      <c r="C69" s="160"/>
      <c r="D69" s="161"/>
    </row>
    <row r="70" spans="1:10" x14ac:dyDescent="0.2">
      <c r="B70" s="159"/>
      <c r="C70" s="160"/>
      <c r="D70" s="161"/>
    </row>
  </sheetData>
  <mergeCells count="74">
    <mergeCell ref="C51:F51"/>
    <mergeCell ref="G51:J51"/>
    <mergeCell ref="C52:F52"/>
    <mergeCell ref="G52:J52"/>
    <mergeCell ref="C53:F53"/>
    <mergeCell ref="G53:J53"/>
    <mergeCell ref="C48:D48"/>
    <mergeCell ref="E48:F48"/>
    <mergeCell ref="G48:H48"/>
    <mergeCell ref="I48:J48"/>
    <mergeCell ref="C49:D49"/>
    <mergeCell ref="E49:F49"/>
    <mergeCell ref="G49:H49"/>
    <mergeCell ref="I49:J49"/>
    <mergeCell ref="C46:D46"/>
    <mergeCell ref="E46:F46"/>
    <mergeCell ref="G46:H46"/>
    <mergeCell ref="I46:J46"/>
    <mergeCell ref="C47:D47"/>
    <mergeCell ref="E47:F47"/>
    <mergeCell ref="G47:H47"/>
    <mergeCell ref="I47:J47"/>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10:D10"/>
    <mergeCell ref="E10:F10"/>
    <mergeCell ref="G10:H10"/>
    <mergeCell ref="I10:J10"/>
    <mergeCell ref="C21:D21"/>
    <mergeCell ref="E21:F21"/>
    <mergeCell ref="G21:H21"/>
    <mergeCell ref="I21:J21"/>
    <mergeCell ref="B7:F7"/>
    <mergeCell ref="G7:H7"/>
    <mergeCell ref="I7:J7"/>
    <mergeCell ref="B8:F8"/>
    <mergeCell ref="G8:H8"/>
    <mergeCell ref="I8:J8"/>
    <mergeCell ref="B5:F5"/>
    <mergeCell ref="G5:H5"/>
    <mergeCell ref="I5:J5"/>
    <mergeCell ref="B6:F6"/>
    <mergeCell ref="G6:H6"/>
    <mergeCell ref="I6:J6"/>
    <mergeCell ref="B4:F4"/>
    <mergeCell ref="G4:H4"/>
    <mergeCell ref="I4:J4"/>
    <mergeCell ref="A1:J1"/>
    <mergeCell ref="A2:J2"/>
    <mergeCell ref="B3:F3"/>
    <mergeCell ref="G3:H3"/>
    <mergeCell ref="I3:J3"/>
  </mergeCells>
  <printOptions horizontalCentered="1" verticalCentered="1"/>
  <pageMargins left="0.5" right="0.5" top="0.25" bottom="0.5" header="0.5" footer="0.25"/>
  <pageSetup scale="91" orientation="portrait" r:id="rId1"/>
  <headerFooter alignWithMargins="0">
    <oddFooter>&amp;R&amp;"Arial Narrow,Regular"Printed &amp;D at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CALCS</vt:lpstr>
      <vt:lpstr>PRINT - Standard Intersection</vt:lpstr>
      <vt:lpstr>CALCS - Standard Intersection</vt:lpstr>
      <vt:lpstr>ORIG - Standard Intersection</vt:lpstr>
      <vt:lpstr>CALCS!Print_Area</vt:lpstr>
      <vt:lpstr>'CALCS - Standard Intersection'!Print_Area</vt:lpstr>
      <vt:lpstr>'ORIG - Standard Intersection'!Print_Area</vt:lpstr>
      <vt:lpstr>'PRINT - Standard Intersection'!Print_Area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Traffic Engineering</dc:creator>
  <cp:lastModifiedBy>Edmonds, Melissa E</cp:lastModifiedBy>
  <cp:lastPrinted>2015-01-13T21:24:43Z</cp:lastPrinted>
  <dcterms:created xsi:type="dcterms:W3CDTF">2004-08-11T16:24:16Z</dcterms:created>
  <dcterms:modified xsi:type="dcterms:W3CDTF">2022-11-14T20:05:25Z</dcterms:modified>
</cp:coreProperties>
</file>