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-31-2190\Documents\"/>
    </mc:Choice>
  </mc:AlternateContent>
  <bookViews>
    <workbookView xWindow="0" yWindow="0" windowWidth="15360" windowHeight="7755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H31" i="1" l="1"/>
  <c r="I31" i="1" s="1"/>
  <c r="J31" i="1"/>
  <c r="K31" i="1" s="1"/>
  <c r="M31" i="1" s="1"/>
  <c r="L31" i="1"/>
  <c r="U13" i="2" l="1"/>
  <c r="G8" i="2"/>
  <c r="G7" i="2"/>
  <c r="G6" i="2"/>
  <c r="G5" i="2"/>
  <c r="L8" i="1"/>
  <c r="F23" i="1" s="1"/>
  <c r="L9" i="1"/>
  <c r="G23" i="1" s="1"/>
  <c r="G23" i="3" s="1"/>
  <c r="H17" i="1"/>
  <c r="I17" i="1"/>
  <c r="I17" i="3" s="1"/>
  <c r="J17" i="1"/>
  <c r="H18" i="1"/>
  <c r="H18" i="3" s="1"/>
  <c r="J18" i="1"/>
  <c r="L18" i="1"/>
  <c r="L18" i="3" s="1"/>
  <c r="H19" i="1"/>
  <c r="I19" i="1" s="1"/>
  <c r="I19" i="3" s="1"/>
  <c r="J19" i="1"/>
  <c r="H20" i="1"/>
  <c r="I20" i="1"/>
  <c r="J20" i="1"/>
  <c r="J20" i="3"/>
  <c r="K20" i="1"/>
  <c r="H21" i="1"/>
  <c r="I21" i="1" s="1"/>
  <c r="J21" i="1"/>
  <c r="H22" i="1"/>
  <c r="H22" i="3" s="1"/>
  <c r="J22" i="1"/>
  <c r="J22" i="3"/>
  <c r="H23" i="1"/>
  <c r="I23" i="1" s="1"/>
  <c r="J23" i="1"/>
  <c r="H24" i="1"/>
  <c r="J24" i="1"/>
  <c r="L24" i="1"/>
  <c r="L24" i="3" s="1"/>
  <c r="H25" i="1"/>
  <c r="J25" i="1"/>
  <c r="H26" i="1"/>
  <c r="H26" i="3" s="1"/>
  <c r="J26" i="1"/>
  <c r="L26" i="1" s="1"/>
  <c r="L26" i="3" s="1"/>
  <c r="H27" i="1"/>
  <c r="J27" i="1"/>
  <c r="H28" i="1"/>
  <c r="H28" i="3" s="1"/>
  <c r="J28" i="1"/>
  <c r="H29" i="1"/>
  <c r="I29" i="1" s="1"/>
  <c r="I29" i="3" s="1"/>
  <c r="K29" i="1"/>
  <c r="K29" i="3" s="1"/>
  <c r="J29" i="1"/>
  <c r="H30" i="1"/>
  <c r="H30" i="3" s="1"/>
  <c r="I30" i="1"/>
  <c r="I30" i="3" s="1"/>
  <c r="J30" i="1"/>
  <c r="H16" i="1"/>
  <c r="K16" i="1" s="1"/>
  <c r="M16" i="1" s="1"/>
  <c r="M16" i="3" s="1"/>
  <c r="J16" i="1"/>
  <c r="L16" i="1" s="1"/>
  <c r="L16" i="3" s="1"/>
  <c r="L25" i="1"/>
  <c r="L25" i="3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J18" i="3"/>
  <c r="B19" i="3"/>
  <c r="C19" i="3"/>
  <c r="D19" i="3"/>
  <c r="E19" i="3"/>
  <c r="B20" i="3"/>
  <c r="C20" i="3"/>
  <c r="D20" i="3"/>
  <c r="E20" i="3"/>
  <c r="H20" i="3"/>
  <c r="B21" i="3"/>
  <c r="C21" i="3"/>
  <c r="D21" i="3"/>
  <c r="E21" i="3"/>
  <c r="H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J25" i="3"/>
  <c r="B26" i="3"/>
  <c r="C26" i="3"/>
  <c r="D26" i="3"/>
  <c r="E26" i="3"/>
  <c r="J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1"/>
  <c r="L30" i="3" s="1"/>
  <c r="J30" i="3"/>
  <c r="K30" i="1"/>
  <c r="M30" i="1" s="1"/>
  <c r="M30" i="3" s="1"/>
  <c r="J23" i="3"/>
  <c r="L23" i="1"/>
  <c r="L23" i="3" s="1"/>
  <c r="K23" i="1"/>
  <c r="M23" i="1" s="1"/>
  <c r="M23" i="3" s="1"/>
  <c r="L17" i="1"/>
  <c r="L17" i="3" s="1"/>
  <c r="J17" i="3"/>
  <c r="L29" i="1"/>
  <c r="L29" i="3"/>
  <c r="J29" i="3"/>
  <c r="J16" i="3"/>
  <c r="L20" i="1"/>
  <c r="L20" i="3" s="1"/>
  <c r="G19" i="1"/>
  <c r="G19" i="3" s="1"/>
  <c r="G27" i="1"/>
  <c r="G27" i="3" s="1"/>
  <c r="K26" i="1"/>
  <c r="M26" i="1" s="1"/>
  <c r="M26" i="3" s="1"/>
  <c r="M29" i="1"/>
  <c r="M29" i="3"/>
  <c r="K17" i="1"/>
  <c r="K17" i="3" s="1"/>
  <c r="H29" i="3"/>
  <c r="J24" i="3"/>
  <c r="L22" i="1"/>
  <c r="L22" i="3"/>
  <c r="H17" i="3"/>
  <c r="I26" i="1"/>
  <c r="I26" i="3" s="1"/>
  <c r="I27" i="1"/>
  <c r="I27" i="3" s="1"/>
  <c r="H27" i="3"/>
  <c r="K22" i="1"/>
  <c r="K22" i="3" s="1"/>
  <c r="M17" i="1"/>
  <c r="M17" i="3" s="1"/>
  <c r="M20" i="1"/>
  <c r="M20" i="3" s="1"/>
  <c r="K20" i="3"/>
  <c r="K28" i="1"/>
  <c r="K28" i="3" s="1"/>
  <c r="I20" i="3"/>
  <c r="I18" i="1"/>
  <c r="I18" i="3" s="1"/>
  <c r="I21" i="3"/>
  <c r="M22" i="1"/>
  <c r="M22" i="3" s="1"/>
  <c r="F28" i="1" l="1"/>
  <c r="F28" i="3" s="1"/>
  <c r="F16" i="1"/>
  <c r="F16" i="3" s="1"/>
  <c r="G18" i="1"/>
  <c r="G18" i="3" s="1"/>
  <c r="G20" i="1"/>
  <c r="G20" i="3" s="1"/>
  <c r="G24" i="1"/>
  <c r="G24" i="3" s="1"/>
  <c r="G25" i="1"/>
  <c r="G25" i="3" s="1"/>
  <c r="F25" i="1"/>
  <c r="G31" i="1"/>
  <c r="G29" i="1"/>
  <c r="G29" i="3" s="1"/>
  <c r="G16" i="1"/>
  <c r="G21" i="1"/>
  <c r="G21" i="3" s="1"/>
  <c r="G26" i="1"/>
  <c r="G26" i="3" s="1"/>
  <c r="G17" i="1"/>
  <c r="G17" i="3" s="1"/>
  <c r="G22" i="1"/>
  <c r="G22" i="3" s="1"/>
  <c r="G28" i="1"/>
  <c r="G28" i="3" s="1"/>
  <c r="G30" i="1"/>
  <c r="G30" i="3" s="1"/>
  <c r="F31" i="1"/>
  <c r="F18" i="1"/>
  <c r="F29" i="1"/>
  <c r="F29" i="3" s="1"/>
  <c r="I23" i="3"/>
  <c r="N23" i="1"/>
  <c r="N23" i="3" s="1"/>
  <c r="I28" i="1"/>
  <c r="H23" i="3"/>
  <c r="K19" i="1"/>
  <c r="I16" i="1"/>
  <c r="H16" i="3"/>
  <c r="M28" i="1"/>
  <c r="M28" i="3" s="1"/>
  <c r="K18" i="1"/>
  <c r="K21" i="1"/>
  <c r="H19" i="3"/>
  <c r="I22" i="1"/>
  <c r="I22" i="3" s="1"/>
  <c r="K26" i="3"/>
  <c r="U23" i="1"/>
  <c r="K16" i="3"/>
  <c r="P23" i="1"/>
  <c r="O23" i="1"/>
  <c r="F23" i="3"/>
  <c r="K30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N24" i="1" s="1"/>
  <c r="F17" i="1"/>
  <c r="N17" i="1" s="1"/>
  <c r="F30" i="1"/>
  <c r="F27" i="1"/>
  <c r="F19" i="1"/>
  <c r="N19" i="1" s="1"/>
  <c r="J28" i="3"/>
  <c r="L28" i="1"/>
  <c r="L28" i="3" s="1"/>
  <c r="H25" i="3"/>
  <c r="K25" i="1"/>
  <c r="I25" i="1"/>
  <c r="I25" i="3" s="1"/>
  <c r="K23" i="3"/>
  <c r="P25" i="1" l="1"/>
  <c r="N26" i="1"/>
  <c r="R26" i="1" s="1"/>
  <c r="R26" i="3" s="1"/>
  <c r="N16" i="1"/>
  <c r="U16" i="1" s="1"/>
  <c r="W23" i="1"/>
  <c r="W23" i="3" s="1"/>
  <c r="N18" i="1"/>
  <c r="U18" i="1" s="1"/>
  <c r="F25" i="3"/>
  <c r="N21" i="1"/>
  <c r="U21" i="1" s="1"/>
  <c r="P31" i="1"/>
  <c r="Z31" i="1" s="1"/>
  <c r="O31" i="1"/>
  <c r="N29" i="1"/>
  <c r="U29" i="1" s="1"/>
  <c r="O29" i="1"/>
  <c r="Q29" i="1" s="1"/>
  <c r="Q29" i="3" s="1"/>
  <c r="P18" i="1"/>
  <c r="F18" i="3"/>
  <c r="G16" i="3"/>
  <c r="P16" i="1"/>
  <c r="P16" i="3" s="1"/>
  <c r="P29" i="1"/>
  <c r="P29" i="3" s="1"/>
  <c r="N31" i="1"/>
  <c r="P28" i="1"/>
  <c r="N28" i="1"/>
  <c r="I28" i="3"/>
  <c r="O28" i="1"/>
  <c r="V23" i="1"/>
  <c r="V23" i="3" s="1"/>
  <c r="R23" i="1"/>
  <c r="R23" i="3" s="1"/>
  <c r="O16" i="1"/>
  <c r="I16" i="3"/>
  <c r="K18" i="3"/>
  <c r="M18" i="1"/>
  <c r="K19" i="3"/>
  <c r="M19" i="1"/>
  <c r="M19" i="3" s="1"/>
  <c r="K21" i="3"/>
  <c r="M21" i="1"/>
  <c r="M21" i="3" s="1"/>
  <c r="V18" i="1"/>
  <c r="V18" i="3" s="1"/>
  <c r="U17" i="1"/>
  <c r="R17" i="1"/>
  <c r="R17" i="3" s="1"/>
  <c r="N17" i="3"/>
  <c r="M25" i="1"/>
  <c r="M25" i="3" s="1"/>
  <c r="K25" i="3"/>
  <c r="P19" i="1"/>
  <c r="F19" i="3"/>
  <c r="P24" i="1"/>
  <c r="F24" i="3"/>
  <c r="F22" i="3"/>
  <c r="N22" i="1"/>
  <c r="O22" i="1"/>
  <c r="P22" i="1"/>
  <c r="M27" i="1"/>
  <c r="M27" i="3" s="1"/>
  <c r="K27" i="3"/>
  <c r="O23" i="3"/>
  <c r="Q23" i="1"/>
  <c r="Q23" i="3" s="1"/>
  <c r="S23" i="1"/>
  <c r="S23" i="3" s="1"/>
  <c r="X23" i="1"/>
  <c r="AB23" i="1"/>
  <c r="AB23" i="3" s="1"/>
  <c r="U23" i="3"/>
  <c r="N25" i="1"/>
  <c r="N19" i="3"/>
  <c r="U19" i="1"/>
  <c r="R19" i="1"/>
  <c r="R19" i="3" s="1"/>
  <c r="N27" i="1"/>
  <c r="F27" i="3"/>
  <c r="O27" i="1"/>
  <c r="P27" i="1"/>
  <c r="F21" i="3"/>
  <c r="P21" i="1"/>
  <c r="O21" i="1"/>
  <c r="K24" i="3"/>
  <c r="M24" i="1"/>
  <c r="M24" i="3" s="1"/>
  <c r="Z23" i="1"/>
  <c r="Z23" i="3" s="1"/>
  <c r="P23" i="3"/>
  <c r="P25" i="3"/>
  <c r="Z25" i="1"/>
  <c r="Z25" i="3" s="1"/>
  <c r="N26" i="3"/>
  <c r="U26" i="1"/>
  <c r="V26" i="1"/>
  <c r="V26" i="3" s="1"/>
  <c r="F30" i="3"/>
  <c r="O30" i="1"/>
  <c r="P30" i="1"/>
  <c r="F26" i="3"/>
  <c r="O26" i="1"/>
  <c r="P26" i="1"/>
  <c r="N30" i="1"/>
  <c r="N24" i="3"/>
  <c r="U24" i="1"/>
  <c r="R24" i="1"/>
  <c r="R24" i="3" s="1"/>
  <c r="P17" i="1"/>
  <c r="F17" i="3"/>
  <c r="O17" i="1"/>
  <c r="V17" i="1" s="1"/>
  <c r="V17" i="3" s="1"/>
  <c r="F20" i="3"/>
  <c r="O20" i="1"/>
  <c r="N20" i="1"/>
  <c r="P20" i="1"/>
  <c r="T23" i="1"/>
  <c r="T17" i="1" l="1"/>
  <c r="AA17" i="1" s="1"/>
  <c r="AA17" i="3" s="1"/>
  <c r="N18" i="3"/>
  <c r="S17" i="1"/>
  <c r="S17" i="3" s="1"/>
  <c r="V16" i="1"/>
  <c r="V16" i="3" s="1"/>
  <c r="W18" i="1"/>
  <c r="W18" i="3" s="1"/>
  <c r="R21" i="1"/>
  <c r="R21" i="3" s="1"/>
  <c r="S16" i="1"/>
  <c r="S16" i="3" s="1"/>
  <c r="N16" i="3"/>
  <c r="R16" i="1"/>
  <c r="R16" i="3" s="1"/>
  <c r="T29" i="1"/>
  <c r="N21" i="3"/>
  <c r="V21" i="1"/>
  <c r="V21" i="3" s="1"/>
  <c r="Z29" i="1"/>
  <c r="Z29" i="3" s="1"/>
  <c r="R18" i="1"/>
  <c r="R18" i="3" s="1"/>
  <c r="T16" i="1"/>
  <c r="AA16" i="1" s="1"/>
  <c r="AA16" i="3" s="1"/>
  <c r="R29" i="1"/>
  <c r="R29" i="3" s="1"/>
  <c r="N29" i="3"/>
  <c r="X29" i="1"/>
  <c r="Y29" i="1" s="1"/>
  <c r="O29" i="3"/>
  <c r="W21" i="1"/>
  <c r="W21" i="3" s="1"/>
  <c r="S29" i="1"/>
  <c r="S29" i="3" s="1"/>
  <c r="V29" i="1"/>
  <c r="V29" i="3" s="1"/>
  <c r="V31" i="1"/>
  <c r="S31" i="1"/>
  <c r="T31" i="1"/>
  <c r="AA31" i="1" s="1"/>
  <c r="U31" i="1"/>
  <c r="AB31" i="1" s="1"/>
  <c r="R31" i="1"/>
  <c r="Z18" i="1"/>
  <c r="Z18" i="3" s="1"/>
  <c r="P18" i="3"/>
  <c r="Q31" i="1"/>
  <c r="W31" i="1" s="1"/>
  <c r="X31" i="1"/>
  <c r="Y31" i="1" s="1"/>
  <c r="AC31" i="1" s="1"/>
  <c r="Z16" i="1"/>
  <c r="Z16" i="3" s="1"/>
  <c r="P28" i="3"/>
  <c r="Z28" i="1"/>
  <c r="Z28" i="3" s="1"/>
  <c r="X28" i="1"/>
  <c r="Q28" i="1"/>
  <c r="O28" i="3"/>
  <c r="O19" i="1"/>
  <c r="O25" i="1"/>
  <c r="X25" i="1" s="1"/>
  <c r="AB18" i="1"/>
  <c r="AB18" i="3" s="1"/>
  <c r="U18" i="3"/>
  <c r="Q16" i="1"/>
  <c r="Q16" i="3" s="1"/>
  <c r="X16" i="1"/>
  <c r="O16" i="3"/>
  <c r="M18" i="3"/>
  <c r="O18" i="1"/>
  <c r="U28" i="1"/>
  <c r="V28" i="1"/>
  <c r="V28" i="3" s="1"/>
  <c r="R28" i="1"/>
  <c r="R28" i="3" s="1"/>
  <c r="S28" i="1"/>
  <c r="S28" i="3" s="1"/>
  <c r="N28" i="3"/>
  <c r="T28" i="1"/>
  <c r="U16" i="3"/>
  <c r="AB16" i="1"/>
  <c r="AB16" i="3" s="1"/>
  <c r="U24" i="3"/>
  <c r="AB24" i="1"/>
  <c r="AB24" i="3" s="1"/>
  <c r="P26" i="3"/>
  <c r="Z26" i="1"/>
  <c r="Z26" i="3" s="1"/>
  <c r="Q30" i="1"/>
  <c r="Q30" i="3" s="1"/>
  <c r="O30" i="3"/>
  <c r="X30" i="1"/>
  <c r="O21" i="3"/>
  <c r="X21" i="1"/>
  <c r="Q21" i="1"/>
  <c r="Q21" i="3" s="1"/>
  <c r="X27" i="1"/>
  <c r="Q27" i="1"/>
  <c r="Q27" i="3" s="1"/>
  <c r="O27" i="3"/>
  <c r="T21" i="1"/>
  <c r="AB21" i="1"/>
  <c r="AB21" i="3" s="1"/>
  <c r="U21" i="3"/>
  <c r="W29" i="1"/>
  <c r="W29" i="3" s="1"/>
  <c r="R25" i="1"/>
  <c r="R25" i="3" s="1"/>
  <c r="W25" i="1"/>
  <c r="W25" i="3" s="1"/>
  <c r="V25" i="1"/>
  <c r="V25" i="3" s="1"/>
  <c r="N25" i="3"/>
  <c r="U25" i="1"/>
  <c r="X26" i="1"/>
  <c r="O26" i="3"/>
  <c r="Q26" i="1"/>
  <c r="Z21" i="1"/>
  <c r="Z21" i="3" s="1"/>
  <c r="P21" i="3"/>
  <c r="U29" i="3"/>
  <c r="AB29" i="1"/>
  <c r="AB29" i="3" s="1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W20" i="1"/>
  <c r="W20" i="3" s="1"/>
  <c r="X20" i="1"/>
  <c r="Q20" i="1"/>
  <c r="Q20" i="3" s="1"/>
  <c r="O20" i="3"/>
  <c r="S26" i="1"/>
  <c r="S26" i="3" s="1"/>
  <c r="AB26" i="1"/>
  <c r="AB26" i="3" s="1"/>
  <c r="U26" i="3"/>
  <c r="T27" i="1"/>
  <c r="V27" i="1"/>
  <c r="V27" i="3" s="1"/>
  <c r="U27" i="1"/>
  <c r="R27" i="1"/>
  <c r="R27" i="3" s="1"/>
  <c r="N27" i="3"/>
  <c r="S27" i="1"/>
  <c r="S27" i="3" s="1"/>
  <c r="W27" i="1"/>
  <c r="W27" i="3" s="1"/>
  <c r="AA29" i="1"/>
  <c r="AA29" i="3" s="1"/>
  <c r="T29" i="3"/>
  <c r="AB19" i="1"/>
  <c r="AB19" i="3" s="1"/>
  <c r="U19" i="3"/>
  <c r="O22" i="3"/>
  <c r="Q22" i="1"/>
  <c r="Q22" i="3" s="1"/>
  <c r="X22" i="1"/>
  <c r="O24" i="1"/>
  <c r="P19" i="3"/>
  <c r="Z19" i="1"/>
  <c r="Z19" i="3" s="1"/>
  <c r="T17" i="3"/>
  <c r="Z17" i="1"/>
  <c r="Z17" i="3" s="1"/>
  <c r="P17" i="3"/>
  <c r="AA23" i="1"/>
  <c r="AA23" i="3" s="1"/>
  <c r="T23" i="3"/>
  <c r="Z20" i="1"/>
  <c r="Z20" i="3" s="1"/>
  <c r="P20" i="3"/>
  <c r="Q17" i="1"/>
  <c r="Q17" i="3" s="1"/>
  <c r="O17" i="3"/>
  <c r="X17" i="1"/>
  <c r="T16" i="3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Y23" i="1"/>
  <c r="X23" i="3"/>
  <c r="N22" i="3"/>
  <c r="R22" i="1"/>
  <c r="R22" i="3" s="1"/>
  <c r="V22" i="1"/>
  <c r="V22" i="3" s="1"/>
  <c r="U22" i="1"/>
  <c r="T22" i="1"/>
  <c r="S22" i="1"/>
  <c r="S22" i="3" s="1"/>
  <c r="P24" i="3"/>
  <c r="Z24" i="1"/>
  <c r="Z24" i="3" s="1"/>
  <c r="U17" i="3"/>
  <c r="AB17" i="1"/>
  <c r="AB17" i="3" s="1"/>
  <c r="V24" i="1" l="1"/>
  <c r="V24" i="3" s="1"/>
  <c r="W22" i="1"/>
  <c r="W22" i="3" s="1"/>
  <c r="S19" i="1"/>
  <c r="S19" i="3" s="1"/>
  <c r="V19" i="1"/>
  <c r="V19" i="3" s="1"/>
  <c r="O25" i="3"/>
  <c r="Q26" i="3"/>
  <c r="W26" i="1"/>
  <c r="W26" i="3" s="1"/>
  <c r="X29" i="3"/>
  <c r="S25" i="1"/>
  <c r="S25" i="3" s="1"/>
  <c r="W16" i="1"/>
  <c r="W16" i="3" s="1"/>
  <c r="Q19" i="1"/>
  <c r="Q19" i="3" s="1"/>
  <c r="W30" i="1"/>
  <c r="W30" i="3" s="1"/>
  <c r="O19" i="3"/>
  <c r="X16" i="3"/>
  <c r="Y16" i="1"/>
  <c r="Q25" i="1"/>
  <c r="Q25" i="3" s="1"/>
  <c r="T25" i="1"/>
  <c r="AA25" i="1" s="1"/>
  <c r="AA25" i="3" s="1"/>
  <c r="O18" i="3"/>
  <c r="Q18" i="1"/>
  <c r="Q18" i="3" s="1"/>
  <c r="X18" i="1"/>
  <c r="S18" i="1"/>
  <c r="S18" i="3" s="1"/>
  <c r="Y28" i="1"/>
  <c r="X28" i="3"/>
  <c r="AA28" i="1"/>
  <c r="AA28" i="3" s="1"/>
  <c r="T28" i="3"/>
  <c r="AB28" i="1"/>
  <c r="AB28" i="3" s="1"/>
  <c r="U28" i="3"/>
  <c r="W28" i="1"/>
  <c r="W28" i="3" s="1"/>
  <c r="Q28" i="3"/>
  <c r="X19" i="1"/>
  <c r="X19" i="3" s="1"/>
  <c r="T19" i="1"/>
  <c r="T18" i="1"/>
  <c r="Y23" i="3"/>
  <c r="AC23" i="1"/>
  <c r="AC23" i="3" s="1"/>
  <c r="T22" i="3"/>
  <c r="AA22" i="1"/>
  <c r="AA22" i="3" s="1"/>
  <c r="U30" i="3"/>
  <c r="AB30" i="1"/>
  <c r="AB30" i="3" s="1"/>
  <c r="T27" i="3"/>
  <c r="AA27" i="1"/>
  <c r="AA27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27" i="3"/>
  <c r="Y27" i="1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5" i="3"/>
  <c r="T21" i="3"/>
  <c r="AA21" i="1"/>
  <c r="AA21" i="3" s="1"/>
  <c r="X22" i="3"/>
  <c r="Y22" i="1"/>
  <c r="Y19" i="1"/>
  <c r="Y21" i="1"/>
  <c r="X21" i="3"/>
  <c r="AC29" i="1"/>
  <c r="AC29" i="3" s="1"/>
  <c r="Y29" i="3"/>
  <c r="W24" i="1" l="1"/>
  <c r="W24" i="3" s="1"/>
  <c r="W19" i="1"/>
  <c r="W19" i="3" s="1"/>
  <c r="T18" i="3"/>
  <c r="AA18" i="1"/>
  <c r="AA18" i="3" s="1"/>
  <c r="X18" i="3"/>
  <c r="Y18" i="1"/>
  <c r="AA19" i="1"/>
  <c r="AA19" i="3" s="1"/>
  <c r="T19" i="3"/>
  <c r="Y16" i="3"/>
  <c r="AC16" i="1"/>
  <c r="AC16" i="3" s="1"/>
  <c r="AC28" i="1"/>
  <c r="AC28" i="3" s="1"/>
  <c r="Y28" i="3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<sst xmlns="http://schemas.openxmlformats.org/spreadsheetml/2006/main" count="136" uniqueCount="65">
  <si>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</si>
  <si>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</si>
  <si>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</si>
  <si>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</si>
  <si>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</si>
  <si>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</si>
  <si>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</si>
  <si>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</si>
  <si>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</si>
  <si>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</si>
  <si>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</si>
  <si>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</si>
  <si>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</si>
  <si>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</si>
  <si>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</si>
  <si>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</si>
  <si>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</si>
  <si>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</si>
  <si>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</si>
  <si>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</si>
  <si>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</si>
  <si>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</si>
  <si>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</si>
  <si>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</si>
  <si>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</si>
  <si>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</si>
  <si>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</si>
  <si>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</si>
  <si>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</si>
  <si>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</si>
  <si>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</si>
  <si>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</si>
  <si>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</si>
  <si>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</si>
  <si>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</si>
  <si>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</si>
  <si>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</si>
  <si>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</si>
  <si>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</si>
  <si>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</si>
  <si>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</si>
  <si>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</si>
  <si>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</si>
  <si>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</si>
  <si>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</si>
  <si>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</si>
  <si>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</si>
  <si>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</si>
  <si>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</si>
  <si>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</si>
  <si>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</si>
  <si>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</si>
  <si>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</si>
  <si>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</si>
  <si>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</si>
  <si>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</si>
  <si>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</si>
  <si>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</si>
  <si>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</si>
  <si>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</si>
  <si>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</si>
  <si>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Berkeley County, SC</t>
  </si>
  <si>
    <t>1413-15-114</t>
  </si>
  <si>
    <t>Volvo Interchange</t>
  </si>
  <si>
    <t>ID-6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</si>
</sst>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Entry'!$N$16:$N$125</c:f>
              <c:numCache>
                <c:formatCode>0.0</c:formatCode>
                <c:ptCount val="110"/>
                <c:pt idx="0">
                  <c:v>1.7078949775866805</c:v>
                </c:pt>
                <c:pt idx="1">
                  <c:v>1.1005251312828213</c:v>
                </c:pt>
                <c:pt idx="2">
                  <c:v>1.0982355746304242</c:v>
                </c:pt>
                <c:pt idx="3">
                  <c:v>2.2903134307190469</c:v>
                </c:pt>
                <c:pt idx="4">
                  <c:v>1.3294651898430092</c:v>
                </c:pt>
                <c:pt idx="5">
                  <c:v>0.69895269750175915</c:v>
                </c:pt>
                <c:pt idx="6">
                  <c:v>1.9440872628830319</c:v>
                </c:pt>
                <c:pt idx="7">
                  <c:v>0.8744427066900059</c:v>
                </c:pt>
                <c:pt idx="8">
                  <c:v>1.365267979585258</c:v>
                </c:pt>
                <c:pt idx="9">
                  <c:v>0.70363422013701926</c:v>
                </c:pt>
                <c:pt idx="10">
                  <c:v>0.74769943529497518</c:v>
                </c:pt>
                <c:pt idx="11">
                  <c:v>1.0698984697698537</c:v>
                </c:pt>
                <c:pt idx="12">
                  <c:v>1.5511866767273552</c:v>
                </c:pt>
                <c:pt idx="13">
                  <c:v>2.223343049790123</c:v>
                </c:pt>
                <c:pt idx="14">
                  <c:v>4.2424845198088148</c:v>
                </c:pt>
                <c:pt idx="15">
                  <c:v>1.4516830795330535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7856"/>
        <c:axId val="156527464"/>
      </c:scatterChart>
      <c:valAx>
        <c:axId val="156527856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27464"/>
        <c:crosses val="autoZero"/>
        <c:crossBetween val="midCat"/>
      </c:valAx>
      <c:valAx>
        <c:axId val="1565274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2785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Entry'!$AC$16:$AC$125</c:f>
              <c:numCache>
                <c:formatCode>0.0</c:formatCode>
                <c:ptCount val="110"/>
                <c:pt idx="0">
                  <c:v>1387.7755494294604</c:v>
                </c:pt>
                <c:pt idx="1">
                  <c:v>613.37961063072851</c:v>
                </c:pt>
                <c:pt idx="2">
                  <c:v>317.90897055625817</c:v>
                </c:pt>
                <c:pt idx="3">
                  <c:v>696.20886522299645</c:v>
                </c:pt>
                <c:pt idx="4">
                  <c:v>651.4380409220546</c:v>
                </c:pt>
                <c:pt idx="5">
                  <c:v>538.71212398686873</c:v>
                </c:pt>
                <c:pt idx="6">
                  <c:v>1882.9544919478517</c:v>
                </c:pt>
                <c:pt idx="7">
                  <c:v>1397.117880510991</c:v>
                </c:pt>
                <c:pt idx="8">
                  <c:v>1248.9402021004598</c:v>
                </c:pt>
                <c:pt idx="9">
                  <c:v>859.96371219566015</c:v>
                </c:pt>
                <c:pt idx="10">
                  <c:v>1510.8760215424168</c:v>
                </c:pt>
                <c:pt idx="11">
                  <c:v>1186.1750217913934</c:v>
                </c:pt>
                <c:pt idx="12">
                  <c:v>461.9566796303169</c:v>
                </c:pt>
                <c:pt idx="13">
                  <c:v>2788.2493054738156</c:v>
                </c:pt>
                <c:pt idx="14">
                  <c:v>1732.9401689787023</c:v>
                </c:pt>
                <c:pt idx="15">
                  <c:v>8545.1837872995675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338.24651953050011</c:v>
                </c:pt>
                <c:pt idx="1">
                  <c:v>186.05460973050009</c:v>
                </c:pt>
                <c:pt idx="2">
                  <c:v>125.17784581049999</c:v>
                </c:pt>
                <c:pt idx="3">
                  <c:v>292.58894659050003</c:v>
                </c:pt>
                <c:pt idx="4">
                  <c:v>246.93137365050003</c:v>
                </c:pt>
                <c:pt idx="5">
                  <c:v>186.05460973050003</c:v>
                </c:pt>
                <c:pt idx="6">
                  <c:v>627.41114815050003</c:v>
                </c:pt>
                <c:pt idx="7">
                  <c:v>421.95206992049992</c:v>
                </c:pt>
                <c:pt idx="8">
                  <c:v>437.17126090049999</c:v>
                </c:pt>
                <c:pt idx="9">
                  <c:v>284.97935110049991</c:v>
                </c:pt>
                <c:pt idx="10">
                  <c:v>452.39045188050017</c:v>
                </c:pt>
                <c:pt idx="11">
                  <c:v>414.34247443050009</c:v>
                </c:pt>
                <c:pt idx="12">
                  <c:v>239.32177816050003</c:v>
                </c:pt>
                <c:pt idx="13">
                  <c:v>969.84294520049991</c:v>
                </c:pt>
                <c:pt idx="14">
                  <c:v>825.26063089050012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Entry'!$Z$16:$Z$125</c:f>
              <c:numCache>
                <c:formatCode>0.0</c:formatCode>
                <c:ptCount val="110"/>
                <c:pt idx="0">
                  <c:v>338.24651953050011</c:v>
                </c:pt>
                <c:pt idx="1">
                  <c:v>186.05460973050009</c:v>
                </c:pt>
                <c:pt idx="2">
                  <c:v>125.17784581049999</c:v>
                </c:pt>
                <c:pt idx="3">
                  <c:v>292.58894659050003</c:v>
                </c:pt>
                <c:pt idx="4">
                  <c:v>246.93137365050003</c:v>
                </c:pt>
                <c:pt idx="5">
                  <c:v>186.05460973050003</c:v>
                </c:pt>
                <c:pt idx="6">
                  <c:v>627.41114815050003</c:v>
                </c:pt>
                <c:pt idx="7">
                  <c:v>421.95206992049992</c:v>
                </c:pt>
                <c:pt idx="8">
                  <c:v>437.17126090049999</c:v>
                </c:pt>
                <c:pt idx="9">
                  <c:v>284.97935110049991</c:v>
                </c:pt>
                <c:pt idx="10">
                  <c:v>452.39045188050017</c:v>
                </c:pt>
                <c:pt idx="11">
                  <c:v>414.34247443050009</c:v>
                </c:pt>
                <c:pt idx="12">
                  <c:v>239.32177816050003</c:v>
                </c:pt>
                <c:pt idx="13">
                  <c:v>969.84294520049991</c:v>
                </c:pt>
                <c:pt idx="14">
                  <c:v>825.26063089050012</c:v>
                </c:pt>
                <c:pt idx="15">
                  <c:v>2164.5494371304994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6288"/>
        <c:axId val="156529424"/>
      </c:scatterChart>
      <c:valAx>
        <c:axId val="15652628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529424"/>
        <c:crosses val="autoZero"/>
        <c:crossBetween val="midCat"/>
      </c:valAx>
      <c:valAx>
        <c:axId val="15652942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65262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Entry'!$R$16:$R$125</c:f>
              <c:numCache>
                <c:formatCode>0.00</c:formatCode>
                <c:ptCount val="110"/>
                <c:pt idx="0">
                  <c:v>-1</c:v>
                </c:pt>
                <c:pt idx="1">
                  <c:v>11.808901036499998</c:v>
                </c:pt>
                <c:pt idx="2">
                  <c:v>5.3077409652857144</c:v>
                </c:pt>
                <c:pt idx="3">
                  <c:v>-1</c:v>
                </c:pt>
                <c:pt idx="4">
                  <c:v>-1</c:v>
                </c:pt>
                <c:pt idx="5">
                  <c:v>7.728898696882422</c:v>
                </c:pt>
                <c:pt idx="6">
                  <c:v>-1</c:v>
                </c:pt>
                <c:pt idx="7">
                  <c:v>11.988744936255083</c:v>
                </c:pt>
                <c:pt idx="8">
                  <c:v>-1</c:v>
                </c:pt>
                <c:pt idx="9">
                  <c:v>8.793567616585257</c:v>
                </c:pt>
                <c:pt idx="10">
                  <c:v>12.357462017773598</c:v>
                </c:pt>
                <c:pt idx="11">
                  <c:v>7.4668029872042601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Entry'!$S$16:$S$125</c:f>
              <c:numCache>
                <c:formatCode>0.00</c:formatCode>
                <c:ptCount val="110"/>
                <c:pt idx="0">
                  <c:v>-1</c:v>
                </c:pt>
                <c:pt idx="1">
                  <c:v>45.767823493562361</c:v>
                </c:pt>
                <c:pt idx="2">
                  <c:v>13.145364385837203</c:v>
                </c:pt>
                <c:pt idx="3">
                  <c:v>-1</c:v>
                </c:pt>
                <c:pt idx="4">
                  <c:v>-1</c:v>
                </c:pt>
                <c:pt idx="5">
                  <c:v>23.625278987838133</c:v>
                </c:pt>
                <c:pt idx="6">
                  <c:v>-1</c:v>
                </c:pt>
                <c:pt idx="7">
                  <c:v>46.859804286295891</c:v>
                </c:pt>
                <c:pt idx="8">
                  <c:v>-1</c:v>
                </c:pt>
                <c:pt idx="9">
                  <c:v>28.894223901233961</c:v>
                </c:pt>
                <c:pt idx="10">
                  <c:v>49.127328676002307</c:v>
                </c:pt>
                <c:pt idx="11">
                  <c:v>22.387396275125823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8248"/>
        <c:axId val="156492976"/>
      </c:scatterChart>
      <c:valAx>
        <c:axId val="156528248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92976"/>
        <c:crosses val="autoZero"/>
        <c:crossBetween val="midCat"/>
      </c:valAx>
      <c:valAx>
        <c:axId val="1564929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65282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Entry'!$AA$16:$AA$125</c:f>
              <c:numCache>
                <c:formatCode>0</c:formatCode>
                <c:ptCount val="110"/>
                <c:pt idx="0">
                  <c:v>-99</c:v>
                </c:pt>
                <c:pt idx="1">
                  <c:v>989.05195759236062</c:v>
                </c:pt>
                <c:pt idx="2">
                  <c:v>545.99122359747082</c:v>
                </c:pt>
                <c:pt idx="3">
                  <c:v>-99</c:v>
                </c:pt>
                <c:pt idx="4">
                  <c:v>-99</c:v>
                </c:pt>
                <c:pt idx="5">
                  <c:v>1400.7102895560292</c:v>
                </c:pt>
                <c:pt idx="6">
                  <c:v>-99</c:v>
                </c:pt>
                <c:pt idx="7">
                  <c:v>2833.6842599753068</c:v>
                </c:pt>
                <c:pt idx="8">
                  <c:v>-99</c:v>
                </c:pt>
                <c:pt idx="9">
                  <c:v>2201.0706533463476</c:v>
                </c:pt>
                <c:pt idx="10">
                  <c:v>3580.0984077773755</c:v>
                </c:pt>
                <c:pt idx="11">
                  <c:v>2020.3510046787007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Entry'!$AB$16:$AB$125</c:f>
              <c:numCache>
                <c:formatCode>0</c:formatCode>
                <c:ptCount val="110"/>
                <c:pt idx="0">
                  <c:v>-99</c:v>
                </c:pt>
                <c:pt idx="1">
                  <c:v>487.20416849999992</c:v>
                </c:pt>
                <c:pt idx="2">
                  <c:v>328.47512849999998</c:v>
                </c:pt>
                <c:pt idx="3">
                  <c:v>-99</c:v>
                </c:pt>
                <c:pt idx="4">
                  <c:v>-99</c:v>
                </c:pt>
                <c:pt idx="5">
                  <c:v>767.11976849999996</c:v>
                </c:pt>
                <c:pt idx="6">
                  <c:v>-99</c:v>
                </c:pt>
                <c:pt idx="7">
                  <c:v>1390.6001985</c:v>
                </c:pt>
                <c:pt idx="8">
                  <c:v>-99</c:v>
                </c:pt>
                <c:pt idx="9">
                  <c:v>1167.1776585</c:v>
                </c:pt>
                <c:pt idx="10">
                  <c:v>1743.6403184999997</c:v>
                </c:pt>
                <c:pt idx="11">
                  <c:v>1116.0596685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1800"/>
        <c:axId val="156491408"/>
      </c:scatterChart>
      <c:valAx>
        <c:axId val="15649180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91408"/>
        <c:crosses val="autoZero"/>
        <c:crossBetween val="midCat"/>
      </c:valAx>
      <c:valAx>
        <c:axId val="15649140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6491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Entry'!$V$16:$V$125</c:f>
              <c:numCache>
                <c:formatCode>0.0</c:formatCode>
                <c:ptCount val="110"/>
                <c:pt idx="0">
                  <c:v>47.011380488509737</c:v>
                </c:pt>
                <c:pt idx="1">
                  <c:v>-99</c:v>
                </c:pt>
                <c:pt idx="2">
                  <c:v>-99</c:v>
                </c:pt>
                <c:pt idx="3">
                  <c:v>39.898081342069197</c:v>
                </c:pt>
                <c:pt idx="4">
                  <c:v>41.150556120822039</c:v>
                </c:pt>
                <c:pt idx="5">
                  <c:v>-99</c:v>
                </c:pt>
                <c:pt idx="6">
                  <c:v>42.779824812967796</c:v>
                </c:pt>
                <c:pt idx="7">
                  <c:v>-99</c:v>
                </c:pt>
                <c:pt idx="8">
                  <c:v>42.146209851331804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37.689149730484552</c:v>
                </c:pt>
                <c:pt idx="13">
                  <c:v>42.226626141271709</c:v>
                </c:pt>
                <c:pt idx="14">
                  <c:v>38.335270262761242</c:v>
                </c:pt>
                <c:pt idx="15">
                  <c:v>46.480656466681168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Entry'!$W$16:$W$125</c:f>
              <c:numCache>
                <c:formatCode>0.0</c:formatCode>
                <c:ptCount val="110"/>
                <c:pt idx="0">
                  <c:v>44.883587166507326</c:v>
                </c:pt>
                <c:pt idx="1">
                  <c:v>-99</c:v>
                </c:pt>
                <c:pt idx="2">
                  <c:v>-99</c:v>
                </c:pt>
                <c:pt idx="3">
                  <c:v>41.028170902076084</c:v>
                </c:pt>
                <c:pt idx="4">
                  <c:v>41.641900715951614</c:v>
                </c:pt>
                <c:pt idx="5">
                  <c:v>-99</c:v>
                </c:pt>
                <c:pt idx="6">
                  <c:v>42.463935904088885</c:v>
                </c:pt>
                <c:pt idx="7">
                  <c:v>-99</c:v>
                </c:pt>
                <c:pt idx="8">
                  <c:v>42.13997055018649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39.954625928458427</c:v>
                </c:pt>
                <c:pt idx="13">
                  <c:v>42.180746865942631</c:v>
                </c:pt>
                <c:pt idx="14">
                  <c:v>40.269706883307798</c:v>
                </c:pt>
                <c:pt idx="15">
                  <c:v>44.5450977672823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405936"/>
        <c:axId val="198406328"/>
      </c:scatterChart>
      <c:valAx>
        <c:axId val="198405936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06328"/>
        <c:crosses val="autoZero"/>
        <c:crossBetween val="midCat"/>
        <c:majorUnit val="10"/>
        <c:minorUnit val="5"/>
      </c:valAx>
      <c:valAx>
        <c:axId val="198406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84059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02"/>
  <sheetViews>
    <sheetView tabSelected="1" workbookViewId="0">
      <selection activeCell="D35" sqref="D35"/>
    </sheetView>
  </sheetViews>
  <sheetFormatPr defaultRowHeight="12.75" x14ac:dyDescent="0.2"/>
  <cols>
    <col min="3" max="3" width="10.7109375" customWidth="1"/>
    <col min="4" max="4" width="10.140625" bestFit="1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62</v>
      </c>
      <c r="J4" s="9" t="s">
        <v>8</v>
      </c>
      <c r="K4" s="11">
        <v>0.15</v>
      </c>
      <c r="L4" s="9" t="s">
        <v>8</v>
      </c>
      <c r="M4" s="11">
        <v>0.16</v>
      </c>
    </row>
    <row r="5" spans="1:29" x14ac:dyDescent="0.2">
      <c r="C5" s="3" t="s">
        <v>1</v>
      </c>
      <c r="D5" s="4" t="s">
        <v>63</v>
      </c>
      <c r="J5" s="9" t="s">
        <v>9</v>
      </c>
      <c r="K5" s="11">
        <v>0.5</v>
      </c>
      <c r="L5" s="9" t="s">
        <v>9</v>
      </c>
      <c r="M5" s="11">
        <v>0.5</v>
      </c>
    </row>
    <row r="6" spans="1:29" x14ac:dyDescent="0.2">
      <c r="C6" s="3" t="s">
        <v>2</v>
      </c>
      <c r="D6" s="4" t="s">
        <v>61</v>
      </c>
    </row>
    <row r="7" spans="1:29" x14ac:dyDescent="0.2">
      <c r="C7" s="3" t="s">
        <v>3</v>
      </c>
      <c r="D7" s="5">
        <v>42300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0.155</v>
      </c>
    </row>
    <row r="9" spans="1:29" x14ac:dyDescent="0.2">
      <c r="C9" s="3" t="s">
        <v>58</v>
      </c>
      <c r="D9" s="4">
        <v>4</v>
      </c>
      <c r="K9" s="9" t="s">
        <v>9</v>
      </c>
      <c r="L9" s="12">
        <f>(K5+M5)/2</f>
        <v>0.5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16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2.8</v>
      </c>
      <c r="D16" s="11">
        <v>7.9</v>
      </c>
      <c r="E16" s="17"/>
      <c r="F16" s="13">
        <f>1.05*(C16-$O$3+$L$8)-0.05*(D16-$O$3-$L$9)</f>
        <v>2.7327499999999998</v>
      </c>
      <c r="G16" s="13">
        <f>D16-$O$3-$L$9</f>
        <v>7.4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1.7078949775866805</v>
      </c>
      <c r="O16" s="15">
        <f>(F16-I16)/M16</f>
        <v>54.356739857142848</v>
      </c>
      <c r="P16" s="13">
        <f t="shared" ref="P16:P30" si="3">IF(F16&gt;G16,-1,34.7*(G16-F16))</f>
        <v>161.95357500000006</v>
      </c>
      <c r="Q16" s="13">
        <f t="shared" ref="Q16:Q30" si="4">IF(O16&lt;0,-1,(O16/1.5)^0.47-0.6)</f>
        <v>4.8051307853632856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47.011380488509737</v>
      </c>
      <c r="W16" s="15">
        <f t="shared" ref="W16:W30" si="8">IF(N16&gt;=1.2,37.3*((O16-0.8)/(Q16+0.8))^0.082,-99)</f>
        <v>44.883587166507326</v>
      </c>
      <c r="X16" s="13">
        <f>IF(O16&gt;10,0.32+2.18*LOG(O16),IF(N16&lt;=0.6,0.14+2.36*LOG(O16),IF(N16&gt;=3,0.5+2*LOG(O16),(0.14+0.15*(N16-0.6)+(2.5-(0.14+0.15*(N16-0.6)))*LOG(O16)))))</f>
        <v>4.1028524147292016</v>
      </c>
      <c r="Y16" s="15">
        <f>IF(X16&lt;0.85,0.85*P16,X16*P16)</f>
        <v>664.47161626277705</v>
      </c>
      <c r="Z16" s="15">
        <f>P16*2088.54/1000</f>
        <v>338.24651953050011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1387.7755494294604</v>
      </c>
    </row>
    <row r="17" spans="2:29" x14ac:dyDescent="0.2">
      <c r="B17" s="20">
        <v>2</v>
      </c>
      <c r="C17" s="11">
        <v>2.2999999999999998</v>
      </c>
      <c r="D17" s="11">
        <v>5.4</v>
      </c>
      <c r="E17" s="17"/>
      <c r="F17" s="13">
        <f t="shared" ref="F17:F30" si="11">1.05*(C17-$O$3+$L$8)-0.05*(D17-$O$3-$L$9)</f>
        <v>2.3327499999999994</v>
      </c>
      <c r="G17" s="13">
        <f t="shared" ref="G17:G30" si="12">D17-$O$3-$L$9</f>
        <v>4.9000000000000004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1.1005251312828213</v>
      </c>
      <c r="O17" s="15">
        <f t="shared" ref="O17:O30" si="17">(F17-I17)/M17</f>
        <v>23.200198499999996</v>
      </c>
      <c r="P17" s="13">
        <f t="shared" si="3"/>
        <v>89.083575000000039</v>
      </c>
      <c r="Q17" s="13">
        <f t="shared" si="4"/>
        <v>3.0225818559180713</v>
      </c>
      <c r="R17" s="13">
        <f t="shared" si="5"/>
        <v>11.808901036499998</v>
      </c>
      <c r="S17" s="13">
        <f t="shared" si="6"/>
        <v>45.767823493562361</v>
      </c>
      <c r="T17" s="13">
        <f t="shared" ref="T17:T30" si="18">IF(N17&lt;1.2,0.22*M17*((0.5*O17)^1.25),-1)</f>
        <v>0.4735614149560749</v>
      </c>
      <c r="U17" s="13">
        <f t="shared" ref="U17:U30" si="19">IF(N17&lt;1.2,(F17-I17)/10,-1)</f>
        <v>0.23327499999999995</v>
      </c>
      <c r="V17" s="15">
        <f t="shared" si="7"/>
        <v>-99</v>
      </c>
      <c r="W17" s="15">
        <f t="shared" si="8"/>
        <v>-99</v>
      </c>
      <c r="X17" s="13">
        <f t="shared" ref="X17:X30" si="20">IF(O17&gt;10,0.32+2.18*LOG(O17),IF(N17&lt;=0.6,0.14+2.36*LOG(O17),IF(N17&gt;=3,0.5+2*LOG(O17),(0.14+0.15*(N17-0.6)+(2.5-(0.14+0.15*(N17-0.6)))*LOG(O17)))))</f>
        <v>3.2967719075555739</v>
      </c>
      <c r="Y17" s="15">
        <f t="shared" ref="Y17:Y30" si="21">IF(X17&lt;0.85,0.85*P17,X17*P17)</f>
        <v>293.68822748462014</v>
      </c>
      <c r="Z17" s="15">
        <f t="shared" ref="Z17:Z30" si="22">P17*2088.54/1000</f>
        <v>186.05460973050009</v>
      </c>
      <c r="AA17" s="16">
        <f t="shared" si="9"/>
        <v>989.05195759236062</v>
      </c>
      <c r="AB17" s="16">
        <f t="shared" si="10"/>
        <v>487.20416849999992</v>
      </c>
      <c r="AC17" s="15">
        <f t="shared" ref="AC17:AC30" si="23">Y17*2088.54/1000</f>
        <v>613.37961063072851</v>
      </c>
    </row>
    <row r="18" spans="2:29" x14ac:dyDescent="0.2">
      <c r="B18" s="11">
        <v>3</v>
      </c>
      <c r="C18" s="11">
        <v>1.5</v>
      </c>
      <c r="D18" s="11">
        <v>3.8</v>
      </c>
      <c r="E18" s="17"/>
      <c r="F18" s="13">
        <f t="shared" si="11"/>
        <v>1.5727500000000001</v>
      </c>
      <c r="G18" s="13">
        <f t="shared" si="12"/>
        <v>3.3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1.0982355746304242</v>
      </c>
      <c r="O18" s="15">
        <f t="shared" si="17"/>
        <v>10.427781857142858</v>
      </c>
      <c r="P18" s="13">
        <f t="shared" si="3"/>
        <v>59.935574999999993</v>
      </c>
      <c r="Q18" s="13">
        <f t="shared" si="4"/>
        <v>1.8876387821943204</v>
      </c>
      <c r="R18" s="13">
        <f t="shared" si="5"/>
        <v>5.3077409652857144</v>
      </c>
      <c r="S18" s="13">
        <f t="shared" si="6"/>
        <v>13.145364385837203</v>
      </c>
      <c r="T18" s="13">
        <f t="shared" si="18"/>
        <v>0.26142244036382872</v>
      </c>
      <c r="U18" s="13">
        <f t="shared" si="19"/>
        <v>0.157275</v>
      </c>
      <c r="V18" s="15">
        <f t="shared" si="7"/>
        <v>-99</v>
      </c>
      <c r="W18" s="15">
        <f t="shared" si="8"/>
        <v>-99</v>
      </c>
      <c r="X18" s="13">
        <f t="shared" si="20"/>
        <v>2.5396584235642101</v>
      </c>
      <c r="Y18" s="15">
        <f t="shared" si="21"/>
        <v>152.21588791991448</v>
      </c>
      <c r="Z18" s="15">
        <f t="shared" si="22"/>
        <v>125.17784581049999</v>
      </c>
      <c r="AA18" s="16">
        <f t="shared" si="9"/>
        <v>545.99122359747082</v>
      </c>
      <c r="AB18" s="16">
        <f t="shared" si="10"/>
        <v>328.47512849999998</v>
      </c>
      <c r="AC18" s="15">
        <f t="shared" si="23"/>
        <v>317.90897055625817</v>
      </c>
    </row>
    <row r="19" spans="2:29" x14ac:dyDescent="0.2">
      <c r="B19" s="20">
        <v>4</v>
      </c>
      <c r="C19" s="11">
        <v>1.8</v>
      </c>
      <c r="D19" s="11">
        <v>6.3</v>
      </c>
      <c r="E19" s="17"/>
      <c r="F19" s="13">
        <f t="shared" si="11"/>
        <v>1.76275</v>
      </c>
      <c r="G19" s="13">
        <f t="shared" si="12"/>
        <v>5.8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2.2903134307190469</v>
      </c>
      <c r="O19" s="15">
        <f t="shared" si="17"/>
        <v>8.7656521071428575</v>
      </c>
      <c r="P19" s="13">
        <f t="shared" si="3"/>
        <v>140.09257500000001</v>
      </c>
      <c r="Q19" s="13">
        <f t="shared" si="4"/>
        <v>1.6926918992229854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39.898081342069197</v>
      </c>
      <c r="W19" s="15">
        <f t="shared" si="8"/>
        <v>41.028170902076084</v>
      </c>
      <c r="X19" s="13">
        <f t="shared" si="20"/>
        <v>2.3794776711007901</v>
      </c>
      <c r="Y19" s="15">
        <f t="shared" si="21"/>
        <v>333.34715409951281</v>
      </c>
      <c r="Z19" s="15">
        <f t="shared" si="22"/>
        <v>292.58894659050003</v>
      </c>
      <c r="AA19" s="16">
        <f t="shared" si="9"/>
        <v>-99</v>
      </c>
      <c r="AB19" s="16">
        <f t="shared" si="10"/>
        <v>-99</v>
      </c>
      <c r="AC19" s="15">
        <f t="shared" si="23"/>
        <v>696.20886522299645</v>
      </c>
    </row>
    <row r="20" spans="2:29" x14ac:dyDescent="0.2">
      <c r="B20" s="11">
        <v>5</v>
      </c>
      <c r="C20" s="11">
        <v>2.6</v>
      </c>
      <c r="D20" s="11">
        <v>6.5</v>
      </c>
      <c r="E20" s="17"/>
      <c r="F20" s="13">
        <f t="shared" si="11"/>
        <v>2.5927499999999997</v>
      </c>
      <c r="G20" s="13">
        <f t="shared" si="12"/>
        <v>6</v>
      </c>
      <c r="H20" s="10">
        <f t="shared" si="0"/>
        <v>62.4</v>
      </c>
      <c r="I20" s="13">
        <f t="shared" si="1"/>
        <v>2.9877330575425895E-2</v>
      </c>
      <c r="J20" s="10">
        <f t="shared" si="2"/>
        <v>525</v>
      </c>
      <c r="K20" s="10">
        <f t="shared" si="13"/>
        <v>462.6</v>
      </c>
      <c r="L20" s="13">
        <f t="shared" si="14"/>
        <v>0.2513717716682467</v>
      </c>
      <c r="M20" s="13">
        <f t="shared" si="15"/>
        <v>0.22149444109282085</v>
      </c>
      <c r="N20" s="15">
        <f t="shared" si="16"/>
        <v>1.3294651898430092</v>
      </c>
      <c r="O20" s="15">
        <f t="shared" si="17"/>
        <v>11.570821627756157</v>
      </c>
      <c r="P20" s="13">
        <f t="shared" si="3"/>
        <v>118.23157500000002</v>
      </c>
      <c r="Q20" s="13">
        <f t="shared" si="4"/>
        <v>2.0122713156475225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41.150556120822039</v>
      </c>
      <c r="W20" s="15">
        <f t="shared" si="8"/>
        <v>41.641900715951614</v>
      </c>
      <c r="X20" s="13">
        <f t="shared" si="20"/>
        <v>2.6381339531366406</v>
      </c>
      <c r="Y20" s="15">
        <f t="shared" si="21"/>
        <v>311.91073234032126</v>
      </c>
      <c r="Z20" s="15">
        <f t="shared" si="22"/>
        <v>246.93137365050003</v>
      </c>
      <c r="AA20" s="16">
        <f t="shared" si="9"/>
        <v>-99</v>
      </c>
      <c r="AB20" s="16">
        <f t="shared" si="10"/>
        <v>-99</v>
      </c>
      <c r="AC20" s="15">
        <f t="shared" si="23"/>
        <v>651.4380409220546</v>
      </c>
    </row>
    <row r="21" spans="2:29" x14ac:dyDescent="0.2">
      <c r="B21" s="20">
        <v>6</v>
      </c>
      <c r="C21" s="11">
        <v>3.7</v>
      </c>
      <c r="D21" s="11">
        <v>6.8</v>
      </c>
      <c r="E21" s="17"/>
      <c r="F21" s="13">
        <f t="shared" si="11"/>
        <v>3.7327499999999998</v>
      </c>
      <c r="G21" s="13">
        <f t="shared" si="12"/>
        <v>6.3</v>
      </c>
      <c r="H21" s="10">
        <f t="shared" si="0"/>
        <v>124.8</v>
      </c>
      <c r="I21" s="13">
        <f t="shared" si="1"/>
        <v>5.975466115085179E-2</v>
      </c>
      <c r="J21" s="10">
        <f t="shared" si="2"/>
        <v>630</v>
      </c>
      <c r="K21" s="10">
        <f t="shared" si="13"/>
        <v>505.2</v>
      </c>
      <c r="L21" s="13">
        <f t="shared" si="14"/>
        <v>0.30164612600189605</v>
      </c>
      <c r="M21" s="13">
        <f t="shared" si="15"/>
        <v>0.24189146485104426</v>
      </c>
      <c r="N21" s="15">
        <f t="shared" si="16"/>
        <v>0.69895269750175915</v>
      </c>
      <c r="O21" s="15">
        <f t="shared" si="17"/>
        <v>15.184476811163895</v>
      </c>
      <c r="P21" s="13">
        <f t="shared" si="3"/>
        <v>89.08357500000001</v>
      </c>
      <c r="Q21" s="13">
        <f t="shared" si="4"/>
        <v>2.3682127727695059</v>
      </c>
      <c r="R21" s="13">
        <f t="shared" si="5"/>
        <v>7.728898696882422</v>
      </c>
      <c r="S21" s="13">
        <f t="shared" si="6"/>
        <v>23.625278987838133</v>
      </c>
      <c r="T21" s="13">
        <f t="shared" si="18"/>
        <v>0.67066481348503226</v>
      </c>
      <c r="U21" s="13">
        <f t="shared" si="19"/>
        <v>0.36729953388491482</v>
      </c>
      <c r="V21" s="15">
        <f t="shared" si="7"/>
        <v>-99</v>
      </c>
      <c r="W21" s="15">
        <f t="shared" si="8"/>
        <v>-99</v>
      </c>
      <c r="X21" s="13">
        <f t="shared" si="20"/>
        <v>2.8954516352332949</v>
      </c>
      <c r="Y21" s="15">
        <f t="shared" si="21"/>
        <v>257.9371829061779</v>
      </c>
      <c r="Z21" s="15">
        <f t="shared" si="22"/>
        <v>186.05460973050003</v>
      </c>
      <c r="AA21" s="16">
        <f t="shared" si="9"/>
        <v>1400.7102895560292</v>
      </c>
      <c r="AB21" s="16">
        <f t="shared" si="10"/>
        <v>767.11976849999996</v>
      </c>
      <c r="AC21" s="15">
        <f t="shared" si="23"/>
        <v>538.71212398686873</v>
      </c>
    </row>
    <row r="22" spans="2:29" x14ac:dyDescent="0.2">
      <c r="B22" s="11">
        <v>7</v>
      </c>
      <c r="C22" s="11">
        <v>4.8</v>
      </c>
      <c r="D22" s="11">
        <v>13.7</v>
      </c>
      <c r="E22" s="17"/>
      <c r="F22" s="13">
        <f t="shared" si="11"/>
        <v>4.5427499999999998</v>
      </c>
      <c r="G22" s="13">
        <f t="shared" si="12"/>
        <v>13.2</v>
      </c>
      <c r="H22" s="10">
        <f t="shared" si="0"/>
        <v>187.2</v>
      </c>
      <c r="I22" s="13">
        <f t="shared" si="1"/>
        <v>8.9631991726277685E-2</v>
      </c>
      <c r="J22" s="10">
        <f t="shared" si="2"/>
        <v>735</v>
      </c>
      <c r="K22" s="10">
        <f t="shared" si="13"/>
        <v>547.79999999999995</v>
      </c>
      <c r="L22" s="13">
        <f t="shared" si="14"/>
        <v>0.3519204803355454</v>
      </c>
      <c r="M22" s="13">
        <f t="shared" si="15"/>
        <v>0.26228848860926768</v>
      </c>
      <c r="N22" s="15">
        <f t="shared" si="16"/>
        <v>1.9440872628830319</v>
      </c>
      <c r="O22" s="15">
        <f t="shared" si="17"/>
        <v>16.977939184008765</v>
      </c>
      <c r="P22" s="13">
        <f t="shared" si="3"/>
        <v>300.40657500000003</v>
      </c>
      <c r="Q22" s="13">
        <f t="shared" si="4"/>
        <v>2.5281174130895452</v>
      </c>
      <c r="R22" s="13">
        <f t="shared" si="5"/>
        <v>-1</v>
      </c>
      <c r="S22" s="13">
        <f t="shared" si="6"/>
        <v>-1</v>
      </c>
      <c r="T22" s="13">
        <f t="shared" si="18"/>
        <v>-1</v>
      </c>
      <c r="U22" s="13">
        <f t="shared" si="19"/>
        <v>-1</v>
      </c>
      <c r="V22" s="15">
        <f t="shared" si="7"/>
        <v>42.779824812967796</v>
      </c>
      <c r="W22" s="15">
        <f t="shared" si="8"/>
        <v>42.463935904088885</v>
      </c>
      <c r="X22" s="13">
        <f t="shared" si="20"/>
        <v>3.0011492424042463</v>
      </c>
      <c r="Y22" s="15">
        <f t="shared" si="21"/>
        <v>901.56496497450451</v>
      </c>
      <c r="Z22" s="15">
        <f t="shared" si="22"/>
        <v>627.41114815050003</v>
      </c>
      <c r="AA22" s="16">
        <f t="shared" si="9"/>
        <v>-99</v>
      </c>
      <c r="AB22" s="16">
        <f t="shared" si="10"/>
        <v>-99</v>
      </c>
      <c r="AC22" s="15">
        <f t="shared" si="23"/>
        <v>1882.9544919478517</v>
      </c>
    </row>
    <row r="23" spans="2:29" x14ac:dyDescent="0.2">
      <c r="B23" s="20">
        <v>8</v>
      </c>
      <c r="C23" s="11">
        <v>6.9</v>
      </c>
      <c r="D23" s="11">
        <v>13.1</v>
      </c>
      <c r="E23" s="17"/>
      <c r="F23" s="13">
        <f t="shared" si="11"/>
        <v>6.7777500000000011</v>
      </c>
      <c r="G23" s="13">
        <f t="shared" si="12"/>
        <v>12.6</v>
      </c>
      <c r="H23" s="10">
        <f t="shared" si="0"/>
        <v>249.6</v>
      </c>
      <c r="I23" s="13">
        <f t="shared" si="1"/>
        <v>0.11950932230170358</v>
      </c>
      <c r="J23" s="10">
        <f t="shared" si="2"/>
        <v>840</v>
      </c>
      <c r="K23" s="10">
        <f t="shared" si="13"/>
        <v>590.4</v>
      </c>
      <c r="L23" s="13">
        <f t="shared" si="14"/>
        <v>0.40219483466919476</v>
      </c>
      <c r="M23" s="13">
        <f t="shared" si="15"/>
        <v>0.28268551236749118</v>
      </c>
      <c r="N23" s="15">
        <f t="shared" si="16"/>
        <v>0.8744427066900059</v>
      </c>
      <c r="O23" s="15">
        <f t="shared" si="17"/>
        <v>23.553526397357729</v>
      </c>
      <c r="P23" s="13">
        <f t="shared" si="3"/>
        <v>202.03207499999996</v>
      </c>
      <c r="Q23" s="13">
        <f t="shared" si="4"/>
        <v>3.0484079988346489</v>
      </c>
      <c r="R23" s="13">
        <f t="shared" si="5"/>
        <v>11.988744936255083</v>
      </c>
      <c r="S23" s="13">
        <f t="shared" si="6"/>
        <v>46.859804286295891</v>
      </c>
      <c r="T23" s="13">
        <f t="shared" si="18"/>
        <v>1.3567775862446048</v>
      </c>
      <c r="U23" s="13">
        <f t="shared" si="19"/>
        <v>0.66582406776982972</v>
      </c>
      <c r="V23" s="15">
        <f t="shared" si="7"/>
        <v>-99</v>
      </c>
      <c r="W23" s="15">
        <f t="shared" si="8"/>
        <v>-99</v>
      </c>
      <c r="X23" s="13">
        <f t="shared" si="20"/>
        <v>3.3110819453361668</v>
      </c>
      <c r="Y23" s="15">
        <f t="shared" si="21"/>
        <v>668.9447559113022</v>
      </c>
      <c r="Z23" s="15">
        <f t="shared" si="22"/>
        <v>421.95206992049992</v>
      </c>
      <c r="AA23" s="16">
        <f t="shared" si="9"/>
        <v>2833.6842599753068</v>
      </c>
      <c r="AB23" s="16">
        <f t="shared" si="10"/>
        <v>1390.6001985</v>
      </c>
      <c r="AC23" s="15">
        <f t="shared" si="23"/>
        <v>1397.117880510991</v>
      </c>
    </row>
    <row r="24" spans="2:29" x14ac:dyDescent="0.2">
      <c r="B24" s="11">
        <v>9</v>
      </c>
      <c r="C24" s="11">
        <v>4.7</v>
      </c>
      <c r="D24" s="11">
        <v>11.1</v>
      </c>
      <c r="E24" s="17"/>
      <c r="F24" s="13">
        <f t="shared" si="11"/>
        <v>4.5677500000000002</v>
      </c>
      <c r="G24" s="13">
        <f t="shared" si="12"/>
        <v>10.6</v>
      </c>
      <c r="H24" s="10">
        <f t="shared" si="0"/>
        <v>312</v>
      </c>
      <c r="I24" s="13">
        <f t="shared" si="1"/>
        <v>0.14938665287712949</v>
      </c>
      <c r="J24" s="10">
        <f t="shared" si="2"/>
        <v>945</v>
      </c>
      <c r="K24" s="10">
        <f t="shared" si="13"/>
        <v>633</v>
      </c>
      <c r="L24" s="13">
        <f t="shared" si="14"/>
        <v>0.45246918900284411</v>
      </c>
      <c r="M24" s="13">
        <f t="shared" si="15"/>
        <v>0.30308253612571462</v>
      </c>
      <c r="N24" s="15">
        <f t="shared" si="16"/>
        <v>1.365267979585258</v>
      </c>
      <c r="O24" s="15">
        <f t="shared" si="17"/>
        <v>14.578086232227488</v>
      </c>
      <c r="P24" s="13">
        <f t="shared" si="3"/>
        <v>209.319075</v>
      </c>
      <c r="Q24" s="13">
        <f t="shared" si="4"/>
        <v>2.3118992878802418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42.146209851331804</v>
      </c>
      <c r="W24" s="15">
        <f t="shared" si="8"/>
        <v>42.13997055018649</v>
      </c>
      <c r="X24" s="13">
        <f t="shared" si="20"/>
        <v>2.8568671223443438</v>
      </c>
      <c r="Y24" s="15">
        <f t="shared" si="21"/>
        <v>597.99678344702988</v>
      </c>
      <c r="Z24" s="15">
        <f t="shared" si="22"/>
        <v>437.17126090049999</v>
      </c>
      <c r="AA24" s="16">
        <f t="shared" si="9"/>
        <v>-99</v>
      </c>
      <c r="AB24" s="16">
        <f t="shared" si="10"/>
        <v>-99</v>
      </c>
      <c r="AC24" s="15">
        <f t="shared" si="23"/>
        <v>1248.9402021004598</v>
      </c>
    </row>
    <row r="25" spans="2:29" x14ac:dyDescent="0.2">
      <c r="B25" s="20">
        <v>10</v>
      </c>
      <c r="C25" s="11">
        <v>5.8</v>
      </c>
      <c r="D25" s="11">
        <v>10.199999999999999</v>
      </c>
      <c r="E25" s="17"/>
      <c r="F25" s="13">
        <f t="shared" si="11"/>
        <v>5.7677500000000004</v>
      </c>
      <c r="G25" s="13">
        <f t="shared" si="12"/>
        <v>9.6999999999999993</v>
      </c>
      <c r="H25" s="10">
        <f t="shared" si="0"/>
        <v>374.4</v>
      </c>
      <c r="I25" s="13">
        <f t="shared" si="1"/>
        <v>0.17926398345255537</v>
      </c>
      <c r="J25" s="10">
        <f t="shared" si="2"/>
        <v>1050</v>
      </c>
      <c r="K25" s="10">
        <f t="shared" si="13"/>
        <v>675.6</v>
      </c>
      <c r="L25" s="13">
        <f t="shared" si="14"/>
        <v>0.5027435433364934</v>
      </c>
      <c r="M25" s="13">
        <f t="shared" si="15"/>
        <v>0.32347955988393806</v>
      </c>
      <c r="N25" s="15">
        <f t="shared" si="16"/>
        <v>0.70363422013701926</v>
      </c>
      <c r="O25" s="15">
        <f t="shared" si="17"/>
        <v>17.276164276198934</v>
      </c>
      <c r="P25" s="13">
        <f t="shared" si="3"/>
        <v>136.44907499999997</v>
      </c>
      <c r="Q25" s="13">
        <f t="shared" si="4"/>
        <v>2.5538232539042691</v>
      </c>
      <c r="R25" s="13">
        <f t="shared" si="5"/>
        <v>8.793567616585257</v>
      </c>
      <c r="S25" s="13">
        <f t="shared" si="6"/>
        <v>28.894223901233961</v>
      </c>
      <c r="T25" s="13">
        <f t="shared" si="18"/>
        <v>1.05388005656887</v>
      </c>
      <c r="U25" s="13">
        <f t="shared" si="19"/>
        <v>0.55884860165474448</v>
      </c>
      <c r="V25" s="15">
        <f t="shared" si="7"/>
        <v>-99</v>
      </c>
      <c r="W25" s="15">
        <f t="shared" si="8"/>
        <v>-99</v>
      </c>
      <c r="X25" s="13">
        <f t="shared" si="20"/>
        <v>3.0176351685648553</v>
      </c>
      <c r="Y25" s="15">
        <f t="shared" si="21"/>
        <v>411.75352743814346</v>
      </c>
      <c r="Z25" s="15">
        <f t="shared" si="22"/>
        <v>284.97935110049991</v>
      </c>
      <c r="AA25" s="16">
        <f t="shared" si="9"/>
        <v>2201.0706533463476</v>
      </c>
      <c r="AB25" s="16">
        <f t="shared" si="10"/>
        <v>1167.1776585</v>
      </c>
      <c r="AC25" s="15">
        <f t="shared" si="23"/>
        <v>859.96371219566015</v>
      </c>
    </row>
    <row r="26" spans="2:29" x14ac:dyDescent="0.2">
      <c r="B26" s="11">
        <v>11</v>
      </c>
      <c r="C26" s="11">
        <v>8.6999999999999993</v>
      </c>
      <c r="D26" s="11">
        <v>15.3</v>
      </c>
      <c r="E26" s="17"/>
      <c r="F26" s="13">
        <f t="shared" si="11"/>
        <v>8.5577499999999986</v>
      </c>
      <c r="G26" s="13">
        <f t="shared" si="12"/>
        <v>14.8</v>
      </c>
      <c r="H26" s="10">
        <f t="shared" si="0"/>
        <v>436.8</v>
      </c>
      <c r="I26" s="13">
        <f t="shared" si="1"/>
        <v>0.20914131402798128</v>
      </c>
      <c r="J26" s="10">
        <f t="shared" si="2"/>
        <v>1155</v>
      </c>
      <c r="K26" s="10">
        <f t="shared" si="13"/>
        <v>718.2</v>
      </c>
      <c r="L26" s="13">
        <f t="shared" si="14"/>
        <v>0.55301789767014276</v>
      </c>
      <c r="M26" s="13">
        <f t="shared" si="15"/>
        <v>0.34387658364216156</v>
      </c>
      <c r="N26" s="15">
        <f t="shared" si="16"/>
        <v>0.74769943529497518</v>
      </c>
      <c r="O26" s="15">
        <f t="shared" si="17"/>
        <v>24.277921449456969</v>
      </c>
      <c r="P26" s="13">
        <f t="shared" si="3"/>
        <v>216.60607500000009</v>
      </c>
      <c r="Q26" s="13">
        <f t="shared" si="4"/>
        <v>3.100722445175554</v>
      </c>
      <c r="R26" s="13">
        <f t="shared" si="5"/>
        <v>12.357462017773598</v>
      </c>
      <c r="S26" s="13">
        <f t="shared" si="6"/>
        <v>49.127328676002307</v>
      </c>
      <c r="T26" s="13">
        <f t="shared" si="18"/>
        <v>1.7141631990660344</v>
      </c>
      <c r="U26" s="13">
        <f t="shared" si="19"/>
        <v>0.83486086859720177</v>
      </c>
      <c r="V26" s="15">
        <f t="shared" si="7"/>
        <v>-99</v>
      </c>
      <c r="W26" s="15">
        <f t="shared" si="8"/>
        <v>-99</v>
      </c>
      <c r="X26" s="13">
        <f t="shared" si="20"/>
        <v>3.3397610742269106</v>
      </c>
      <c r="Y26" s="15">
        <f t="shared" si="21"/>
        <v>723.41253772607502</v>
      </c>
      <c r="Z26" s="15">
        <f t="shared" si="22"/>
        <v>452.39045188050017</v>
      </c>
      <c r="AA26" s="16">
        <f t="shared" si="9"/>
        <v>3580.0984077773755</v>
      </c>
      <c r="AB26" s="16">
        <f t="shared" si="10"/>
        <v>1743.6403184999997</v>
      </c>
      <c r="AC26" s="15">
        <f t="shared" si="23"/>
        <v>1510.8760215424168</v>
      </c>
    </row>
    <row r="27" spans="2:29" x14ac:dyDescent="0.2">
      <c r="B27" s="20">
        <v>12</v>
      </c>
      <c r="C27" s="11">
        <v>5.7</v>
      </c>
      <c r="D27" s="11">
        <v>11.8</v>
      </c>
      <c r="E27" s="17"/>
      <c r="F27" s="13">
        <f t="shared" si="11"/>
        <v>5.5827499999999999</v>
      </c>
      <c r="G27" s="13">
        <f t="shared" si="12"/>
        <v>11.3</v>
      </c>
      <c r="H27" s="10">
        <f t="shared" si="0"/>
        <v>499.2</v>
      </c>
      <c r="I27" s="13">
        <f t="shared" si="1"/>
        <v>0.23901864460340716</v>
      </c>
      <c r="J27" s="10">
        <f t="shared" si="2"/>
        <v>1260</v>
      </c>
      <c r="K27" s="10">
        <f t="shared" si="13"/>
        <v>760.8</v>
      </c>
      <c r="L27" s="13">
        <f t="shared" si="14"/>
        <v>0.60329225200379211</v>
      </c>
      <c r="M27" s="13">
        <f t="shared" si="15"/>
        <v>0.36427360740038495</v>
      </c>
      <c r="N27" s="15">
        <f t="shared" si="16"/>
        <v>1.0698984697698537</v>
      </c>
      <c r="O27" s="15">
        <f t="shared" si="17"/>
        <v>14.669554002365931</v>
      </c>
      <c r="P27" s="13">
        <f t="shared" si="3"/>
        <v>198.38857500000003</v>
      </c>
      <c r="Q27" s="13">
        <f t="shared" si="4"/>
        <v>2.3204720621548853</v>
      </c>
      <c r="R27" s="13">
        <f t="shared" si="5"/>
        <v>7.4668029872042601</v>
      </c>
      <c r="S27" s="13">
        <f t="shared" si="6"/>
        <v>22.387396275125823</v>
      </c>
      <c r="T27" s="13">
        <f t="shared" si="18"/>
        <v>0.96735087892915661</v>
      </c>
      <c r="U27" s="13">
        <f t="shared" si="19"/>
        <v>0.53437313553965926</v>
      </c>
      <c r="V27" s="15">
        <f t="shared" si="7"/>
        <v>-99</v>
      </c>
      <c r="W27" s="15">
        <f t="shared" si="8"/>
        <v>-99</v>
      </c>
      <c r="X27" s="13">
        <f t="shared" si="20"/>
        <v>2.8627888642644024</v>
      </c>
      <c r="Y27" s="15">
        <f t="shared" si="21"/>
        <v>567.94460330728327</v>
      </c>
      <c r="Z27" s="15">
        <f t="shared" si="22"/>
        <v>414.34247443050009</v>
      </c>
      <c r="AA27" s="16">
        <f t="shared" si="9"/>
        <v>2020.3510046787007</v>
      </c>
      <c r="AB27" s="16">
        <f t="shared" si="10"/>
        <v>1116.0596685</v>
      </c>
      <c r="AC27" s="15">
        <f t="shared" si="23"/>
        <v>1186.1750217913934</v>
      </c>
    </row>
    <row r="28" spans="2:29" x14ac:dyDescent="0.2">
      <c r="B28" s="11">
        <v>13</v>
      </c>
      <c r="C28" s="11">
        <v>2.4</v>
      </c>
      <c r="D28" s="24">
        <v>6.2</v>
      </c>
      <c r="E28" s="17"/>
      <c r="F28" s="13">
        <f t="shared" si="11"/>
        <v>2.3977499999999998</v>
      </c>
      <c r="G28" s="13">
        <f t="shared" si="12"/>
        <v>5.7</v>
      </c>
      <c r="H28" s="10">
        <f t="shared" si="0"/>
        <v>561.6</v>
      </c>
      <c r="I28" s="13">
        <f t="shared" si="1"/>
        <v>0.26889597517883307</v>
      </c>
      <c r="J28" s="10">
        <f t="shared" si="2"/>
        <v>1365</v>
      </c>
      <c r="K28" s="10">
        <f t="shared" si="13"/>
        <v>803.4</v>
      </c>
      <c r="L28" s="13">
        <f t="shared" si="14"/>
        <v>0.65356660633744146</v>
      </c>
      <c r="M28" s="13">
        <f t="shared" si="15"/>
        <v>0.38467063115860839</v>
      </c>
      <c r="N28" s="15">
        <f t="shared" si="16"/>
        <v>1.5511866767273552</v>
      </c>
      <c r="O28" s="15">
        <f t="shared" si="17"/>
        <v>5.5342255227781925</v>
      </c>
      <c r="P28" s="13">
        <f t="shared" si="3"/>
        <v>114.58807500000002</v>
      </c>
      <c r="Q28" s="13">
        <f t="shared" si="4"/>
        <v>1.2470294882664001</v>
      </c>
      <c r="R28" s="13">
        <f t="shared" si="5"/>
        <v>-1</v>
      </c>
      <c r="S28" s="13">
        <f t="shared" si="6"/>
        <v>-1</v>
      </c>
      <c r="T28" s="13">
        <f t="shared" si="18"/>
        <v>-1</v>
      </c>
      <c r="U28" s="13">
        <f t="shared" si="19"/>
        <v>-1</v>
      </c>
      <c r="V28" s="15">
        <f t="shared" si="7"/>
        <v>37.689149730484552</v>
      </c>
      <c r="W28" s="15">
        <f t="shared" si="8"/>
        <v>39.954625928458427</v>
      </c>
      <c r="X28" s="13">
        <f t="shared" si="20"/>
        <v>1.930274307591463</v>
      </c>
      <c r="Y28" s="15">
        <f t="shared" si="21"/>
        <v>221.18641712886367</v>
      </c>
      <c r="Z28" s="15">
        <f t="shared" si="22"/>
        <v>239.32177816050003</v>
      </c>
      <c r="AA28" s="16">
        <f t="shared" si="9"/>
        <v>-99</v>
      </c>
      <c r="AB28" s="16">
        <f t="shared" si="10"/>
        <v>-99</v>
      </c>
      <c r="AC28" s="15">
        <f t="shared" si="23"/>
        <v>461.9566796303169</v>
      </c>
    </row>
    <row r="29" spans="2:29" x14ac:dyDescent="0.2">
      <c r="B29" s="20">
        <v>14</v>
      </c>
      <c r="C29" s="11">
        <v>6.8</v>
      </c>
      <c r="D29" s="11">
        <v>20.2</v>
      </c>
      <c r="E29" s="17"/>
      <c r="F29" s="13">
        <f t="shared" si="11"/>
        <v>6.3177500000000002</v>
      </c>
      <c r="G29" s="13">
        <f t="shared" si="12"/>
        <v>19.7</v>
      </c>
      <c r="H29" s="10">
        <f t="shared" si="0"/>
        <v>624</v>
      </c>
      <c r="I29" s="13">
        <f t="shared" si="1"/>
        <v>0.29877330575425898</v>
      </c>
      <c r="J29" s="10">
        <f t="shared" si="2"/>
        <v>1470</v>
      </c>
      <c r="K29" s="10">
        <f t="shared" si="13"/>
        <v>846</v>
      </c>
      <c r="L29" s="13">
        <f t="shared" si="14"/>
        <v>0.70384096067109081</v>
      </c>
      <c r="M29" s="13">
        <f t="shared" si="15"/>
        <v>0.40506765491683189</v>
      </c>
      <c r="N29" s="15">
        <f t="shared" si="16"/>
        <v>2.223343049790123</v>
      </c>
      <c r="O29" s="15">
        <f t="shared" si="17"/>
        <v>14.859188634751773</v>
      </c>
      <c r="P29" s="13">
        <f t="shared" si="3"/>
        <v>464.36407500000001</v>
      </c>
      <c r="Q29" s="13">
        <f t="shared" si="4"/>
        <v>2.3381556796674268</v>
      </c>
      <c r="R29" s="13">
        <f t="shared" si="5"/>
        <v>-1</v>
      </c>
      <c r="S29" s="13">
        <f t="shared" si="6"/>
        <v>-1</v>
      </c>
      <c r="T29" s="13">
        <f t="shared" si="18"/>
        <v>-1</v>
      </c>
      <c r="U29" s="13">
        <f t="shared" si="19"/>
        <v>-1</v>
      </c>
      <c r="V29" s="15">
        <f t="shared" si="7"/>
        <v>42.226626141271709</v>
      </c>
      <c r="W29" s="15">
        <f t="shared" si="8"/>
        <v>42.180746865942631</v>
      </c>
      <c r="X29" s="13">
        <f t="shared" si="20"/>
        <v>2.8749493093414094</v>
      </c>
      <c r="Y29" s="15">
        <f t="shared" si="21"/>
        <v>1335.0231767042123</v>
      </c>
      <c r="Z29" s="15">
        <f t="shared" si="22"/>
        <v>969.84294520049991</v>
      </c>
      <c r="AA29" s="16">
        <f t="shared" si="9"/>
        <v>-99</v>
      </c>
      <c r="AB29" s="16">
        <f t="shared" si="10"/>
        <v>-99</v>
      </c>
      <c r="AC29" s="15">
        <f t="shared" si="23"/>
        <v>2788.2493054738156</v>
      </c>
    </row>
    <row r="30" spans="2:29" x14ac:dyDescent="0.2">
      <c r="B30" s="11">
        <v>15</v>
      </c>
      <c r="C30" s="11">
        <v>3.4</v>
      </c>
      <c r="D30" s="24">
        <v>14.9</v>
      </c>
      <c r="E30" s="17"/>
      <c r="F30" s="13">
        <f t="shared" si="11"/>
        <v>3.0127499999999996</v>
      </c>
      <c r="G30" s="13">
        <f t="shared" si="12"/>
        <v>14.4</v>
      </c>
      <c r="H30" s="10">
        <f t="shared" si="0"/>
        <v>686.4</v>
      </c>
      <c r="I30" s="13">
        <f t="shared" si="1"/>
        <v>0.32865063632968483</v>
      </c>
      <c r="J30" s="10">
        <f t="shared" si="2"/>
        <v>1575</v>
      </c>
      <c r="K30" s="10">
        <f t="shared" si="13"/>
        <v>888.6</v>
      </c>
      <c r="L30" s="13">
        <f t="shared" si="14"/>
        <v>0.75411531500474016</v>
      </c>
      <c r="M30" s="13">
        <f t="shared" si="15"/>
        <v>0.42546467867505533</v>
      </c>
      <c r="N30" s="15">
        <f t="shared" si="16"/>
        <v>4.2424845198088148</v>
      </c>
      <c r="O30" s="15">
        <f t="shared" si="17"/>
        <v>6.3086303004726529</v>
      </c>
      <c r="P30" s="13">
        <f t="shared" si="3"/>
        <v>395.13757500000008</v>
      </c>
      <c r="Q30" s="13">
        <f t="shared" si="4"/>
        <v>1.3642944731418303</v>
      </c>
      <c r="R30" s="13">
        <f t="shared" si="5"/>
        <v>-1</v>
      </c>
      <c r="S30" s="13">
        <f t="shared" si="6"/>
        <v>-1</v>
      </c>
      <c r="T30" s="13">
        <f t="shared" si="18"/>
        <v>-1</v>
      </c>
      <c r="U30" s="13">
        <f t="shared" si="19"/>
        <v>-1</v>
      </c>
      <c r="V30" s="15">
        <f t="shared" si="7"/>
        <v>38.335270262761242</v>
      </c>
      <c r="W30" s="15">
        <f t="shared" si="8"/>
        <v>40.269706883307798</v>
      </c>
      <c r="X30" s="13">
        <f t="shared" si="20"/>
        <v>2.0998701550912076</v>
      </c>
      <c r="Y30" s="15">
        <f t="shared" si="21"/>
        <v>829.73760089761379</v>
      </c>
      <c r="Z30" s="15">
        <f t="shared" si="22"/>
        <v>825.26063089050012</v>
      </c>
      <c r="AA30" s="16">
        <f t="shared" si="9"/>
        <v>-99</v>
      </c>
      <c r="AB30" s="16">
        <f t="shared" si="10"/>
        <v>-99</v>
      </c>
      <c r="AC30" s="15">
        <f t="shared" si="23"/>
        <v>1732.9401689787023</v>
      </c>
    </row>
    <row r="31" spans="2:29" x14ac:dyDescent="0.2">
      <c r="B31" s="20">
        <v>16</v>
      </c>
      <c r="C31" s="11">
        <v>22.2</v>
      </c>
      <c r="D31" s="24">
        <v>51.3</v>
      </c>
      <c r="E31" s="17"/>
      <c r="F31" s="13">
        <f t="shared" ref="F31:F76" si="24">1.05*(C31-$O$3+$L$8)-0.05*(D31-$O$3-$L$9)</f>
        <v>20.932750000000002</v>
      </c>
      <c r="G31" s="13">
        <f t="shared" ref="G31:G76" si="25">D31-$O$3-$L$9</f>
        <v>50.8</v>
      </c>
      <c r="H31" s="10">
        <f t="shared" ref="H31:H76" si="26">IF(B31&gt;$D$9,(B31-$D$9)*62.4,0)</f>
        <v>748.8</v>
      </c>
      <c r="I31" s="13">
        <f t="shared" ref="I31:I76" si="27">H31/2088.54</f>
        <v>0.35852796690511074</v>
      </c>
      <c r="J31" s="10">
        <f t="shared" ref="J31:J76" si="28">B31*$D$10</f>
        <v>1680</v>
      </c>
      <c r="K31" s="10">
        <f t="shared" ref="K31:K76" si="29">J31-H31</f>
        <v>931.2</v>
      </c>
      <c r="L31" s="13">
        <f t="shared" ref="L31:L76" si="30">J31/2088.54</f>
        <v>0.80438966933838951</v>
      </c>
      <c r="M31" s="13">
        <f t="shared" ref="M31:M76" si="31">K31/2088.54</f>
        <v>0.44586170243327877</v>
      </c>
      <c r="N31" s="15">
        <f t="shared" ref="N31:N76" si="32">(G31-F31)/(F31-I31)</f>
        <v>1.4516830795330535</v>
      </c>
      <c r="O31" s="15">
        <f t="shared" ref="O31:O76" si="33">(F31-I31)/M31</f>
        <v>46.144851465850515</v>
      </c>
      <c r="P31" s="13">
        <f t="shared" ref="P31:P76" si="34">IF(F31&gt;G31,-1,34.7*(G31-F31))</f>
        <v>1036.3935749999998</v>
      </c>
      <c r="Q31" s="13">
        <f t="shared" ref="Q31:Q76" si="35">IF(O31&lt;0,-1,(O31/1.5)^0.47-0.6)</f>
        <v>4.4046652844707612</v>
      </c>
      <c r="R31" s="13">
        <f t="shared" ref="R31:R76" si="36">IF(N31&lt;1.2,0.509*(F31-I31)/M31,-1)</f>
        <v>-1</v>
      </c>
      <c r="S31" s="13">
        <f t="shared" ref="S31:S76" si="37">IF(N31&lt;1.2,(0.5*O31)^1.56,-1)</f>
        <v>-1</v>
      </c>
      <c r="T31" s="13">
        <f t="shared" ref="T31:T76" si="38">IF(N31&lt;1.2,0.22*M31*((0.5*O31)^1.25),-1)</f>
        <v>-1</v>
      </c>
      <c r="U31" s="13">
        <f t="shared" ref="U31:U76" si="39">IF(N31&lt;1.2,(F31-I31)/10,-1)</f>
        <v>-1</v>
      </c>
      <c r="V31" s="15">
        <f t="shared" ref="V31:V76" si="40">IF(N31&gt;=1.2,28+14.6*LOG(O31)-2.1*(LOG(O31)^2),-99)</f>
        <v>46.480656466681168</v>
      </c>
      <c r="W31" s="15">
        <f t="shared" ref="W31:W76" si="41">IF(N31&gt;=1.2,37.3*((O31-0.8)/(Q31+0.8))^0.082,-99)</f>
        <v>44.5450977672823</v>
      </c>
      <c r="X31" s="13">
        <f t="shared" ref="X31:X76" si="42">IF(O31&gt;10,0.32+2.18*LOG(O31),IF(N31&lt;=0.6,0.14+2.36*LOG(O31),IF(N31&gt;=3,0.5+2*LOG(O31),(0.14+0.15*(N31-0.6)+(2.5-(0.14+0.15*(N31-0.6)))*LOG(O31)))))</f>
        <v>3.9477886902078563</v>
      </c>
      <c r="Y31" s="15">
        <f t="shared" ref="Y31:Y76" si="43">IF(X31&lt;0.85,0.85*P31,X31*P31)</f>
        <v>4091.4628339890869</v>
      </c>
      <c r="Z31" s="15">
        <f t="shared" ref="Z31:Z76" si="44">P31*2088.54/1000</f>
        <v>2164.5494371304994</v>
      </c>
      <c r="AA31" s="16">
        <f t="shared" ref="AA31:AA76" si="45">IF(T31=-1,-99,T31*2088.54)</f>
        <v>-99</v>
      </c>
      <c r="AB31" s="16">
        <f t="shared" ref="AB31:AB76" si="46">IF(U31=-1,-99,U31*2088.54)</f>
        <v>-99</v>
      </c>
      <c r="AC31" s="15">
        <f t="shared" ref="AC31:AC76" si="47">Y31*2088.54/1000</f>
        <v>8545.1837872995675</v>
      </c>
    </row>
    <row r="32" spans="2:29" x14ac:dyDescent="0.2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2:29" x14ac:dyDescent="0.2">
      <c r="B33" s="20"/>
      <c r="C33" s="11"/>
      <c r="D33" s="24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2:29" x14ac:dyDescent="0.2">
      <c r="B34" s="11"/>
      <c r="C34" s="11"/>
      <c r="D34" s="24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2:29" x14ac:dyDescent="0.2">
      <c r="B35" s="20"/>
      <c r="C35" s="11"/>
      <c r="D35" s="24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2:29" x14ac:dyDescent="0.2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2:29" x14ac:dyDescent="0.2">
      <c r="B37" s="20"/>
      <c r="C37" s="11"/>
      <c r="D37" s="24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2:29" x14ac:dyDescent="0.2">
      <c r="B38" s="11"/>
      <c r="C38" s="11"/>
      <c r="D38" s="24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2:29" x14ac:dyDescent="0.2">
      <c r="B39" s="20"/>
      <c r="C39" s="11"/>
      <c r="D39" s="24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2:29" x14ac:dyDescent="0.2">
      <c r="B40" s="11"/>
      <c r="C40" s="11"/>
      <c r="D40" s="24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2:29" x14ac:dyDescent="0.2">
      <c r="B41" s="20"/>
      <c r="C41" s="11"/>
      <c r="D41" s="24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2:29" x14ac:dyDescent="0.2">
      <c r="B42" s="11"/>
      <c r="C42" s="11"/>
      <c r="D42" s="24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2:29" x14ac:dyDescent="0.2">
      <c r="B43" s="20"/>
      <c r="C43" s="11"/>
      <c r="D43" s="24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2:29" x14ac:dyDescent="0.2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2:29" x14ac:dyDescent="0.2">
      <c r="B45" s="20"/>
      <c r="C45" s="11"/>
      <c r="D45" s="24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2:29" x14ac:dyDescent="0.2">
      <c r="B46" s="11"/>
      <c r="C46" s="11"/>
      <c r="D46" s="24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2:29" x14ac:dyDescent="0.2">
      <c r="B47" s="20"/>
      <c r="C47" s="11"/>
      <c r="D47" s="24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2:29" x14ac:dyDescent="0.2">
      <c r="B48" s="11"/>
      <c r="C48" s="11"/>
      <c r="D48" s="24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">
      <c r="B49" s="20"/>
      <c r="C49" s="11"/>
      <c r="D49" s="24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">
      <c r="B50" s="11"/>
      <c r="C50" s="11"/>
      <c r="D50" s="24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">
      <c r="B51" s="20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">
      <c r="B52" s="11"/>
      <c r="C52" s="11"/>
      <c r="D52" s="24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">
      <c r="B53" s="20"/>
      <c r="C53" s="11"/>
      <c r="D53" s="24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">
      <c r="B54" s="11"/>
      <c r="C54" s="11"/>
      <c r="D54" s="24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">
      <c r="B55" s="20"/>
      <c r="C55" s="11"/>
      <c r="D55" s="24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2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2:29" x14ac:dyDescent="0.2">
      <c r="B57" s="20"/>
      <c r="C57" s="11"/>
      <c r="D57" s="24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2:29" x14ac:dyDescent="0.2">
      <c r="B58" s="11"/>
      <c r="C58" s="11"/>
      <c r="D58" s="24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2:29" x14ac:dyDescent="0.2">
      <c r="B59" s="20"/>
      <c r="C59" s="11"/>
      <c r="D59" s="24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2:29" x14ac:dyDescent="0.2">
      <c r="B60" s="11"/>
      <c r="C60" s="11"/>
      <c r="D60" s="24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2:29" x14ac:dyDescent="0.2">
      <c r="B61" s="20"/>
      <c r="C61" s="11"/>
      <c r="D61" s="24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2:29" x14ac:dyDescent="0.2">
      <c r="B62" s="11"/>
      <c r="C62" s="11"/>
      <c r="D62" s="24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2:29" x14ac:dyDescent="0.2">
      <c r="B63" s="20"/>
      <c r="C63" s="11"/>
      <c r="D63" s="24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2:29" x14ac:dyDescent="0.2">
      <c r="B64" s="11"/>
      <c r="C64" s="11"/>
      <c r="D64" s="24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20"/>
      <c r="C65" s="11"/>
      <c r="D65" s="24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11"/>
      <c r="D66" s="24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20"/>
      <c r="C67" s="11"/>
      <c r="D67" s="24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  <row r="68" spans="2:29" x14ac:dyDescent="0.2">
      <c r="B68" s="11"/>
      <c r="C68" s="11"/>
      <c r="D68" s="24"/>
      <c r="E68" s="17"/>
      <c r="F68" s="13"/>
      <c r="G68" s="13"/>
      <c r="H68" s="10"/>
      <c r="I68" s="13"/>
      <c r="J68" s="10"/>
      <c r="K68" s="10"/>
      <c r="L68" s="13"/>
      <c r="M68" s="13"/>
      <c r="N68" s="15"/>
      <c r="O68" s="15"/>
      <c r="P68" s="13"/>
      <c r="Q68" s="13"/>
      <c r="R68" s="13"/>
      <c r="S68" s="13"/>
      <c r="T68" s="13"/>
      <c r="U68" s="13"/>
      <c r="V68" s="15"/>
      <c r="W68" s="15"/>
      <c r="X68" s="13"/>
      <c r="Y68" s="15"/>
      <c r="Z68" s="15"/>
      <c r="AA68" s="16"/>
      <c r="AB68" s="16"/>
      <c r="AC68" s="15"/>
    </row>
    <row r="69" spans="2:29" x14ac:dyDescent="0.2">
      <c r="B69" s="20"/>
      <c r="C69" s="11"/>
      <c r="D69" s="24"/>
      <c r="E69" s="17"/>
      <c r="F69" s="13"/>
      <c r="G69" s="13"/>
      <c r="H69" s="10"/>
      <c r="I69" s="13"/>
      <c r="J69" s="10"/>
      <c r="K69" s="10"/>
      <c r="L69" s="13"/>
      <c r="M69" s="13"/>
      <c r="N69" s="15"/>
      <c r="O69" s="15"/>
      <c r="P69" s="13"/>
      <c r="Q69" s="13"/>
      <c r="R69" s="13"/>
      <c r="S69" s="13"/>
      <c r="T69" s="13"/>
      <c r="U69" s="13"/>
      <c r="V69" s="15"/>
      <c r="W69" s="15"/>
      <c r="X69" s="13"/>
      <c r="Y69" s="15"/>
      <c r="Z69" s="15"/>
      <c r="AA69" s="16"/>
      <c r="AB69" s="16"/>
      <c r="AC69" s="15"/>
    </row>
    <row r="70" spans="2:29" x14ac:dyDescent="0.2">
      <c r="B70" s="11"/>
      <c r="C70" s="11"/>
      <c r="D70" s="24"/>
      <c r="E70" s="17"/>
      <c r="F70" s="13"/>
      <c r="G70" s="13"/>
      <c r="H70" s="10"/>
      <c r="I70" s="13"/>
      <c r="J70" s="10"/>
      <c r="K70" s="10"/>
      <c r="L70" s="13"/>
      <c r="M70" s="13"/>
      <c r="N70" s="15"/>
      <c r="O70" s="15"/>
      <c r="P70" s="13"/>
      <c r="Q70" s="13"/>
      <c r="R70" s="13"/>
      <c r="S70" s="13"/>
      <c r="T70" s="13"/>
      <c r="U70" s="13"/>
      <c r="V70" s="15"/>
      <c r="W70" s="15"/>
      <c r="X70" s="13"/>
      <c r="Y70" s="15"/>
      <c r="Z70" s="15"/>
      <c r="AA70" s="16"/>
      <c r="AB70" s="16"/>
      <c r="AC70" s="15"/>
    </row>
    <row r="71" spans="2:29" x14ac:dyDescent="0.2">
      <c r="B71" s="20"/>
      <c r="C71" s="11"/>
      <c r="D71" s="24"/>
      <c r="E71" s="17"/>
      <c r="F71" s="13"/>
      <c r="G71" s="13"/>
      <c r="H71" s="10"/>
      <c r="I71" s="13"/>
      <c r="J71" s="10"/>
      <c r="K71" s="10"/>
      <c r="L71" s="13"/>
      <c r="M71" s="13"/>
      <c r="N71" s="15"/>
      <c r="O71" s="15"/>
      <c r="P71" s="13"/>
      <c r="Q71" s="13"/>
      <c r="R71" s="13"/>
      <c r="S71" s="13"/>
      <c r="T71" s="13"/>
      <c r="U71" s="13"/>
      <c r="V71" s="15"/>
      <c r="W71" s="15"/>
      <c r="X71" s="13"/>
      <c r="Y71" s="15"/>
      <c r="Z71" s="15"/>
      <c r="AA71" s="16"/>
      <c r="AB71" s="16"/>
      <c r="AC71" s="15"/>
    </row>
    <row r="72" spans="2:29" x14ac:dyDescent="0.2">
      <c r="B72" s="11"/>
      <c r="C72" s="11"/>
      <c r="D72" s="24"/>
      <c r="E72" s="17"/>
      <c r="F72" s="13"/>
      <c r="G72" s="13"/>
      <c r="H72" s="10"/>
      <c r="I72" s="13"/>
      <c r="J72" s="10"/>
      <c r="K72" s="10"/>
      <c r="L72" s="13"/>
      <c r="M72" s="13"/>
      <c r="N72" s="15"/>
      <c r="O72" s="15"/>
      <c r="P72" s="13"/>
      <c r="Q72" s="13"/>
      <c r="R72" s="13"/>
      <c r="S72" s="13"/>
      <c r="T72" s="13"/>
      <c r="U72" s="13"/>
      <c r="V72" s="15"/>
      <c r="W72" s="15"/>
      <c r="X72" s="13"/>
      <c r="Y72" s="15"/>
      <c r="Z72" s="15"/>
      <c r="AA72" s="16"/>
      <c r="AB72" s="16"/>
      <c r="AC72" s="15"/>
    </row>
    <row r="73" spans="2:29" x14ac:dyDescent="0.2">
      <c r="B73" s="20"/>
      <c r="C73" s="11"/>
      <c r="D73" s="24"/>
      <c r="E73" s="17"/>
      <c r="F73" s="13"/>
      <c r="G73" s="13"/>
      <c r="H73" s="10"/>
      <c r="I73" s="13"/>
      <c r="J73" s="10"/>
      <c r="K73" s="10"/>
      <c r="L73" s="13"/>
      <c r="M73" s="13"/>
      <c r="N73" s="15"/>
      <c r="O73" s="15"/>
      <c r="P73" s="13"/>
      <c r="Q73" s="13"/>
      <c r="R73" s="13"/>
      <c r="S73" s="13"/>
      <c r="T73" s="13"/>
      <c r="U73" s="13"/>
      <c r="V73" s="15"/>
      <c r="W73" s="15"/>
      <c r="X73" s="13"/>
      <c r="Y73" s="15"/>
      <c r="Z73" s="15"/>
      <c r="AA73" s="16"/>
      <c r="AB73" s="16"/>
      <c r="AC73" s="15"/>
    </row>
    <row r="74" spans="2:29" x14ac:dyDescent="0.2">
      <c r="B74" s="11"/>
      <c r="C74" s="11"/>
      <c r="D74" s="24"/>
      <c r="E74" s="17"/>
      <c r="F74" s="13"/>
      <c r="G74" s="13"/>
      <c r="H74" s="10"/>
      <c r="I74" s="13"/>
      <c r="J74" s="10"/>
      <c r="K74" s="10"/>
      <c r="L74" s="13"/>
      <c r="M74" s="13"/>
      <c r="N74" s="15"/>
      <c r="O74" s="15"/>
      <c r="P74" s="13"/>
      <c r="Q74" s="13"/>
      <c r="R74" s="13"/>
      <c r="S74" s="13"/>
      <c r="T74" s="13"/>
      <c r="U74" s="13"/>
      <c r="V74" s="15"/>
      <c r="W74" s="15"/>
      <c r="X74" s="13"/>
      <c r="Y74" s="15"/>
      <c r="Z74" s="15"/>
      <c r="AA74" s="16"/>
      <c r="AB74" s="16"/>
      <c r="AC74" s="15"/>
    </row>
    <row r="75" spans="2:29" x14ac:dyDescent="0.2">
      <c r="B75" s="20"/>
      <c r="C75" s="11"/>
      <c r="D75" s="24"/>
      <c r="E75" s="17"/>
      <c r="F75" s="13"/>
      <c r="G75" s="13"/>
      <c r="H75" s="10"/>
      <c r="I75" s="13"/>
      <c r="J75" s="10"/>
      <c r="K75" s="10"/>
      <c r="L75" s="13"/>
      <c r="M75" s="13"/>
      <c r="N75" s="15"/>
      <c r="O75" s="15"/>
      <c r="P75" s="13"/>
      <c r="Q75" s="13"/>
      <c r="R75" s="13"/>
      <c r="S75" s="13"/>
      <c r="T75" s="13"/>
      <c r="U75" s="13"/>
      <c r="V75" s="15"/>
      <c r="W75" s="15"/>
      <c r="X75" s="13"/>
      <c r="Y75" s="15"/>
      <c r="Z75" s="15"/>
      <c r="AA75" s="16"/>
      <c r="AB75" s="16"/>
      <c r="AC75" s="15"/>
    </row>
    <row r="76" spans="2:29" x14ac:dyDescent="0.2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2:29" x14ac:dyDescent="0.2">
      <c r="B77" s="20"/>
      <c r="C77" s="11"/>
      <c r="D77" s="24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2:29" x14ac:dyDescent="0.2">
      <c r="B78" s="11"/>
      <c r="C78" s="11"/>
      <c r="D78" s="24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2:29" x14ac:dyDescent="0.2">
      <c r="B79" s="20"/>
      <c r="C79" s="11"/>
      <c r="D79" s="24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2:29" x14ac:dyDescent="0.2">
      <c r="B80" s="11"/>
      <c r="C80" s="11"/>
      <c r="D80" s="24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1:29" x14ac:dyDescent="0.2">
      <c r="B81" s="20"/>
      <c r="C81" s="11"/>
      <c r="D81" s="24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1:29" x14ac:dyDescent="0.2">
      <c r="B82" s="11"/>
      <c r="C82" s="11"/>
      <c r="D82" s="24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1:29" x14ac:dyDescent="0.2">
      <c r="B83" s="20"/>
      <c r="C83" s="11"/>
      <c r="D83" s="24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1:29" x14ac:dyDescent="0.2">
      <c r="B84" s="11"/>
      <c r="C84" s="11"/>
      <c r="D84" s="24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1:29" x14ac:dyDescent="0.2">
      <c r="B85" s="20"/>
      <c r="C85" s="11"/>
      <c r="D85" s="24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1:29" x14ac:dyDescent="0.2">
      <c r="B86" s="11"/>
      <c r="C86" s="11"/>
      <c r="D86" s="24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1:29" x14ac:dyDescent="0.2">
      <c r="B87" s="20"/>
      <c r="C87" s="11"/>
      <c r="D87" s="24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  <row r="88" spans="1:29" x14ac:dyDescent="0.2">
      <c r="B88" s="11"/>
      <c r="C88" s="11"/>
      <c r="D88" s="24"/>
      <c r="E88" s="17"/>
      <c r="F88" s="13"/>
      <c r="G88" s="13"/>
      <c r="H88" s="10"/>
      <c r="I88" s="13"/>
      <c r="J88" s="10"/>
      <c r="K88" s="10"/>
      <c r="L88" s="13"/>
      <c r="M88" s="13"/>
      <c r="N88" s="15"/>
      <c r="O88" s="15"/>
      <c r="P88" s="13"/>
      <c r="Q88" s="13"/>
      <c r="R88" s="13"/>
      <c r="S88" s="13"/>
      <c r="T88" s="13"/>
      <c r="U88" s="13"/>
      <c r="V88" s="15"/>
      <c r="W88" s="15"/>
      <c r="X88" s="13"/>
      <c r="Y88" s="15"/>
      <c r="Z88" s="15"/>
      <c r="AA88" s="16"/>
      <c r="AB88" s="16"/>
      <c r="AC88" s="15"/>
    </row>
    <row r="89" spans="1:29" x14ac:dyDescent="0.2">
      <c r="B89" s="20"/>
      <c r="C89" s="11"/>
      <c r="D89" s="24"/>
      <c r="E89" s="17"/>
      <c r="F89" s="13"/>
      <c r="G89" s="13"/>
      <c r="H89" s="10"/>
      <c r="I89" s="13"/>
      <c r="J89" s="10"/>
      <c r="K89" s="10"/>
      <c r="L89" s="13"/>
      <c r="M89" s="13"/>
      <c r="N89" s="15"/>
      <c r="O89" s="15"/>
      <c r="P89" s="13"/>
      <c r="Q89" s="13"/>
      <c r="R89" s="13"/>
      <c r="S89" s="13"/>
      <c r="T89" s="13"/>
      <c r="U89" s="13"/>
      <c r="V89" s="15"/>
      <c r="W89" s="15"/>
      <c r="X89" s="13"/>
      <c r="Y89" s="15"/>
      <c r="Z89" s="15"/>
      <c r="AA89" s="16"/>
      <c r="AB89" s="16"/>
      <c r="AC89" s="15"/>
    </row>
    <row r="90" spans="1:29" x14ac:dyDescent="0.2">
      <c r="B90" s="11"/>
      <c r="C90" s="11"/>
      <c r="D90" s="24"/>
      <c r="E90" s="17"/>
      <c r="F90" s="13"/>
      <c r="G90" s="13"/>
      <c r="H90" s="10"/>
      <c r="I90" s="13"/>
      <c r="J90" s="10"/>
      <c r="K90" s="10"/>
      <c r="L90" s="13"/>
      <c r="M90" s="13"/>
      <c r="N90" s="15"/>
      <c r="O90" s="15"/>
      <c r="P90" s="13"/>
      <c r="Q90" s="13"/>
      <c r="R90" s="13"/>
      <c r="S90" s="13"/>
      <c r="T90" s="13"/>
      <c r="U90" s="13"/>
      <c r="V90" s="15"/>
      <c r="W90" s="15"/>
      <c r="X90" s="13"/>
      <c r="Y90" s="15"/>
      <c r="Z90" s="15"/>
      <c r="AA90" s="16"/>
      <c r="AB90" s="16"/>
      <c r="AC90" s="15"/>
    </row>
    <row r="91" spans="1:29" x14ac:dyDescent="0.2">
      <c r="B91" s="11"/>
      <c r="C91" s="11"/>
      <c r="D91" s="24"/>
      <c r="E91" s="17"/>
      <c r="F91" s="13"/>
      <c r="G91" s="13"/>
      <c r="H91" s="10"/>
      <c r="I91" s="13"/>
      <c r="J91" s="10"/>
      <c r="K91" s="10"/>
      <c r="L91" s="13"/>
      <c r="M91" s="13"/>
      <c r="N91" s="15"/>
      <c r="O91" s="15"/>
      <c r="P91" s="13"/>
      <c r="Q91" s="13"/>
      <c r="R91" s="13"/>
      <c r="S91" s="13"/>
      <c r="T91" s="13"/>
      <c r="U91" s="13"/>
      <c r="V91" s="15"/>
      <c r="W91" s="15"/>
      <c r="X91" s="13"/>
      <c r="Y91" s="15"/>
      <c r="Z91" s="15"/>
      <c r="AA91" s="16"/>
      <c r="AB91" s="16"/>
      <c r="AC91" s="15"/>
    </row>
    <row r="92" spans="1:29" x14ac:dyDescent="0.2">
      <c r="B92" s="20"/>
      <c r="C92" s="11"/>
      <c r="D92" s="11"/>
      <c r="E92" s="17"/>
      <c r="F92" s="13"/>
      <c r="G92" s="13"/>
      <c r="H92" s="10"/>
      <c r="I92" s="13"/>
      <c r="J92" s="10"/>
      <c r="K92" s="10"/>
      <c r="L92" s="13"/>
      <c r="M92" s="13"/>
      <c r="N92" s="15"/>
      <c r="O92" s="15"/>
      <c r="P92" s="13"/>
      <c r="Q92" s="13"/>
      <c r="R92" s="13"/>
      <c r="S92" s="13"/>
      <c r="T92" s="13"/>
      <c r="U92" s="13"/>
      <c r="V92" s="15"/>
      <c r="W92" s="15"/>
      <c r="X92" s="13"/>
      <c r="Y92" s="15"/>
      <c r="Z92" s="15"/>
      <c r="AA92" s="16"/>
      <c r="AB92" s="16"/>
      <c r="AC92" s="15"/>
    </row>
    <row r="93" spans="1:29" x14ac:dyDescent="0.2">
      <c r="A93" t="s">
        <v>60</v>
      </c>
      <c r="B93" s="11"/>
      <c r="C93" s="11"/>
      <c r="D93" s="11"/>
      <c r="E93" s="17"/>
      <c r="F93" s="13"/>
      <c r="G93" s="13"/>
      <c r="H93" s="10"/>
      <c r="I93" s="13"/>
      <c r="J93" s="10"/>
      <c r="K93" s="10"/>
      <c r="L93" s="13"/>
      <c r="M93" s="13"/>
      <c r="N93" s="15"/>
      <c r="O93" s="15"/>
      <c r="P93" s="13"/>
      <c r="Q93" s="13"/>
      <c r="R93" s="13"/>
      <c r="S93" s="13"/>
      <c r="T93" s="13"/>
      <c r="U93" s="13"/>
      <c r="V93" s="15"/>
      <c r="W93" s="15"/>
      <c r="X93" s="13"/>
      <c r="Y93" s="15"/>
      <c r="Z93" s="15"/>
      <c r="AA93" s="16"/>
      <c r="AB93" s="16"/>
      <c r="AC93" s="15"/>
    </row>
    <row r="94" spans="1:29" x14ac:dyDescent="0.2">
      <c r="B94" s="20"/>
      <c r="C94" s="11"/>
      <c r="D94" s="11"/>
      <c r="E94" s="17"/>
      <c r="F94" s="13"/>
      <c r="G94" s="13"/>
      <c r="H94" s="10"/>
      <c r="I94" s="13"/>
      <c r="J94" s="10"/>
      <c r="K94" s="10"/>
      <c r="L94" s="13"/>
      <c r="M94" s="13"/>
      <c r="N94" s="15"/>
      <c r="O94" s="15"/>
      <c r="P94" s="13"/>
      <c r="Q94" s="13"/>
      <c r="R94" s="13"/>
      <c r="S94" s="13"/>
      <c r="T94" s="13"/>
      <c r="U94" s="13"/>
      <c r="V94" s="15"/>
      <c r="W94" s="15"/>
      <c r="X94" s="13"/>
      <c r="Y94" s="15"/>
      <c r="Z94" s="15"/>
      <c r="AA94" s="16"/>
      <c r="AB94" s="16"/>
      <c r="AC94" s="15"/>
    </row>
    <row r="95" spans="1:29" x14ac:dyDescent="0.2">
      <c r="B95" s="11"/>
      <c r="C95" s="28"/>
      <c r="D95" s="11"/>
      <c r="E95" s="17"/>
      <c r="F95" s="13"/>
      <c r="G95" s="13"/>
      <c r="H95" s="10"/>
      <c r="I95" s="13"/>
      <c r="J95" s="10"/>
      <c r="K95" s="10"/>
      <c r="L95" s="13"/>
      <c r="M95" s="13"/>
      <c r="N95" s="15"/>
      <c r="O95" s="15"/>
      <c r="P95" s="13"/>
      <c r="Q95" s="13"/>
      <c r="R95" s="13"/>
      <c r="S95" s="13"/>
      <c r="T95" s="13"/>
      <c r="U95" s="13"/>
      <c r="V95" s="15"/>
      <c r="W95" s="15"/>
      <c r="X95" s="13"/>
      <c r="Y95" s="15"/>
      <c r="Z95" s="15"/>
      <c r="AA95" s="16"/>
      <c r="AB95" s="16"/>
      <c r="AC95" s="15"/>
    </row>
    <row r="96" spans="1:29" x14ac:dyDescent="0.2">
      <c r="B96" s="20"/>
      <c r="C96" s="28"/>
      <c r="D96" s="11"/>
      <c r="E96" s="17"/>
      <c r="F96" s="13"/>
      <c r="G96" s="13"/>
      <c r="H96" s="10"/>
      <c r="I96" s="13"/>
      <c r="J96" s="10"/>
      <c r="K96" s="10"/>
      <c r="L96" s="13"/>
      <c r="M96" s="13"/>
      <c r="N96" s="15"/>
      <c r="O96" s="15"/>
      <c r="P96" s="13"/>
      <c r="Q96" s="13"/>
      <c r="R96" s="13"/>
      <c r="S96" s="13"/>
      <c r="T96" s="13"/>
      <c r="U96" s="13"/>
      <c r="V96" s="15"/>
      <c r="W96" s="15"/>
      <c r="X96" s="13"/>
      <c r="Y96" s="15"/>
      <c r="Z96" s="15"/>
      <c r="AA96" s="16"/>
      <c r="AB96" s="16"/>
      <c r="AC96" s="15"/>
    </row>
    <row r="97" spans="2:29" x14ac:dyDescent="0.2">
      <c r="B97" s="11"/>
      <c r="C97" s="28"/>
      <c r="D97" s="11"/>
      <c r="E97" s="17"/>
      <c r="F97" s="13"/>
      <c r="G97" s="13"/>
      <c r="H97" s="10"/>
      <c r="I97" s="13"/>
      <c r="J97" s="10"/>
      <c r="K97" s="10"/>
      <c r="L97" s="13"/>
      <c r="M97" s="13"/>
      <c r="N97" s="15"/>
      <c r="O97" s="15"/>
      <c r="P97" s="13"/>
      <c r="Q97" s="13"/>
      <c r="R97" s="13"/>
      <c r="S97" s="13"/>
      <c r="T97" s="13"/>
      <c r="U97" s="13"/>
      <c r="V97" s="15"/>
      <c r="W97" s="15"/>
      <c r="X97" s="13"/>
      <c r="Y97" s="15"/>
      <c r="Z97" s="15"/>
      <c r="AA97" s="16"/>
      <c r="AB97" s="16"/>
      <c r="AC97" s="15"/>
    </row>
    <row r="98" spans="2:29" x14ac:dyDescent="0.2">
      <c r="B98" s="20"/>
      <c r="C98" s="28"/>
      <c r="D98" s="11"/>
      <c r="E98" s="17"/>
      <c r="F98" s="13"/>
      <c r="G98" s="13"/>
      <c r="H98" s="10"/>
      <c r="I98" s="13"/>
      <c r="J98" s="10"/>
      <c r="K98" s="10"/>
      <c r="L98" s="13"/>
      <c r="M98" s="13"/>
      <c r="N98" s="15"/>
      <c r="O98" s="15"/>
      <c r="P98" s="13"/>
      <c r="Q98" s="13"/>
      <c r="R98" s="13"/>
      <c r="S98" s="13"/>
      <c r="T98" s="13"/>
      <c r="U98" s="13"/>
      <c r="V98" s="15"/>
      <c r="W98" s="15"/>
      <c r="X98" s="13"/>
      <c r="Y98" s="15"/>
      <c r="Z98" s="15"/>
      <c r="AA98" s="16"/>
      <c r="AB98" s="16"/>
      <c r="AC98" s="15"/>
    </row>
    <row r="99" spans="2:29" x14ac:dyDescent="0.2">
      <c r="B99" s="11"/>
      <c r="C99" s="28"/>
      <c r="D99" s="11"/>
      <c r="E99" s="17"/>
      <c r="F99" s="13"/>
      <c r="G99" s="13"/>
      <c r="H99" s="10"/>
      <c r="I99" s="13"/>
      <c r="J99" s="10"/>
      <c r="K99" s="10"/>
      <c r="L99" s="13"/>
      <c r="M99" s="13"/>
      <c r="N99" s="15"/>
      <c r="O99" s="15"/>
      <c r="P99" s="13"/>
      <c r="Q99" s="13"/>
      <c r="R99" s="13"/>
      <c r="S99" s="13"/>
      <c r="T99" s="13"/>
      <c r="U99" s="13"/>
      <c r="V99" s="15"/>
      <c r="W99" s="15"/>
      <c r="X99" s="13"/>
      <c r="Y99" s="15"/>
      <c r="Z99" s="15"/>
      <c r="AA99" s="16"/>
      <c r="AB99" s="16"/>
      <c r="AC99" s="15"/>
    </row>
    <row r="100" spans="2:29" x14ac:dyDescent="0.2">
      <c r="B100" s="11"/>
      <c r="C100" s="28"/>
      <c r="D100" s="11"/>
      <c r="E100" s="17"/>
      <c r="F100" s="13"/>
      <c r="G100" s="13"/>
      <c r="H100" s="10"/>
      <c r="I100" s="13"/>
      <c r="J100" s="10"/>
      <c r="K100" s="10"/>
      <c r="L100" s="13"/>
      <c r="M100" s="13"/>
      <c r="N100" s="15"/>
      <c r="O100" s="15"/>
      <c r="P100" s="13"/>
      <c r="Q100" s="13"/>
      <c r="R100" s="13"/>
      <c r="S100" s="13"/>
      <c r="T100" s="13"/>
      <c r="U100" s="13"/>
      <c r="V100" s="15"/>
      <c r="W100" s="15"/>
      <c r="X100" s="13"/>
      <c r="Y100" s="15"/>
      <c r="Z100" s="15"/>
      <c r="AA100" s="16"/>
      <c r="AB100" s="16"/>
      <c r="AC100" s="15"/>
    </row>
    <row r="101" spans="2:29" x14ac:dyDescent="0.2">
      <c r="B101" s="11"/>
      <c r="C101" s="28"/>
      <c r="D101" s="11"/>
      <c r="E101" s="17"/>
      <c r="F101" s="13"/>
      <c r="G101" s="13"/>
      <c r="H101" s="10"/>
      <c r="I101" s="13"/>
      <c r="J101" s="10"/>
      <c r="K101" s="10"/>
      <c r="L101" s="13"/>
      <c r="M101" s="13"/>
      <c r="N101" s="15"/>
      <c r="O101" s="15"/>
      <c r="P101" s="13"/>
      <c r="Q101" s="13"/>
      <c r="R101" s="13"/>
      <c r="S101" s="13"/>
      <c r="T101" s="13"/>
      <c r="U101" s="13"/>
      <c r="V101" s="15"/>
      <c r="W101" s="15"/>
      <c r="X101" s="13"/>
      <c r="Y101" s="15"/>
      <c r="Z101" s="15"/>
      <c r="AA101" s="16"/>
      <c r="AB101" s="16"/>
      <c r="AC101" s="15"/>
    </row>
    <row r="102" spans="2:29" x14ac:dyDescent="0.2">
      <c r="B102" s="11"/>
      <c r="C102" s="28"/>
      <c r="D102" s="11"/>
      <c r="E102" s="17"/>
      <c r="F102" s="13"/>
      <c r="G102" s="13"/>
      <c r="H102" s="10"/>
      <c r="I102" s="13"/>
      <c r="J102" s="10"/>
      <c r="K102" s="10"/>
      <c r="L102" s="13"/>
      <c r="M102" s="13"/>
      <c r="N102" s="15"/>
      <c r="O102" s="15"/>
      <c r="P102" s="13"/>
      <c r="Q102" s="13"/>
      <c r="R102" s="13"/>
      <c r="S102" s="13"/>
      <c r="T102" s="13"/>
      <c r="U102" s="13"/>
      <c r="V102" s="15"/>
      <c r="W102" s="15"/>
      <c r="X102" s="13"/>
      <c r="Y102" s="15"/>
      <c r="Z102" s="15"/>
      <c r="AA102" s="16"/>
      <c r="AB102" s="16"/>
      <c r="AC10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6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ID-6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Volvo Interchange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Berkeley County,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1413-15-114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16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2"/>
  <sheetViews>
    <sheetView topLeftCell="A8" zoomScaleNormal="100" zoomScaleSheetLayoutView="100" workbookViewId="0">
      <selection activeCell="A31" sqref="A31:IV55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1413-15-114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Volvo Interchange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Berkeley County,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42300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ID-6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4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2.8</v>
      </c>
      <c r="D16" s="10">
        <f>'Data Entry'!D16</f>
        <v>7.9</v>
      </c>
      <c r="E16" s="10">
        <f>'Data Entry'!E16</f>
        <v>0</v>
      </c>
      <c r="F16" s="10">
        <f>'Data Entry'!F16</f>
        <v>2.7327499999999998</v>
      </c>
      <c r="G16" s="10">
        <f>'Data Entry'!G16</f>
        <v>7.4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1.7078949775866805</v>
      </c>
      <c r="O16" s="15">
        <f>'Data Entry'!O16</f>
        <v>54.356739857142848</v>
      </c>
      <c r="P16" s="15">
        <f>'Data Entry'!P16</f>
        <v>161.95357500000006</v>
      </c>
      <c r="Q16" s="15">
        <f>'Data Entry'!Q16</f>
        <v>4.8051307853632856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47.011380488509737</v>
      </c>
      <c r="W16" s="15">
        <f>IF('Data Entry'!W16=-99,"",'Data Entry'!W16)</f>
        <v>44.883587166507326</v>
      </c>
      <c r="X16" s="15">
        <f>'Data Entry'!X16</f>
        <v>4.1028524147292016</v>
      </c>
      <c r="Y16" s="15">
        <f>'Data Entry'!Y16</f>
        <v>664.47161626277705</v>
      </c>
      <c r="Z16" s="15">
        <f>'Data Entry'!Z16</f>
        <v>338.24651953050011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1387.7755494294604</v>
      </c>
    </row>
    <row r="17" spans="1:29" x14ac:dyDescent="0.2">
      <c r="A17" s="10"/>
      <c r="B17" s="10">
        <f>'Data Entry'!B17</f>
        <v>2</v>
      </c>
      <c r="C17" s="10">
        <f>'Data Entry'!C17</f>
        <v>2.2999999999999998</v>
      </c>
      <c r="D17" s="10">
        <f>'Data Entry'!D17</f>
        <v>5.4</v>
      </c>
      <c r="E17" s="10">
        <f>'Data Entry'!E17</f>
        <v>0</v>
      </c>
      <c r="F17" s="10">
        <f>'Data Entry'!F17</f>
        <v>2.3327499999999994</v>
      </c>
      <c r="G17" s="10">
        <f>'Data Entry'!G17</f>
        <v>4.9000000000000004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1.1005251312828213</v>
      </c>
      <c r="O17" s="15">
        <f>'Data Entry'!O17</f>
        <v>23.200198499999996</v>
      </c>
      <c r="P17" s="15">
        <f>'Data Entry'!P17</f>
        <v>89.083575000000039</v>
      </c>
      <c r="Q17" s="15">
        <f>'Data Entry'!Q17</f>
        <v>3.0225818559180713</v>
      </c>
      <c r="R17" s="15">
        <f>'Data Entry'!R17</f>
        <v>11.808901036499998</v>
      </c>
      <c r="S17" s="15">
        <f>'Data Entry'!S17</f>
        <v>45.767823493562361</v>
      </c>
      <c r="T17" s="15">
        <f>IF('Data Entry'!T17=-1,"",'Data Entry'!T17)</f>
        <v>0.4735614149560749</v>
      </c>
      <c r="U17" s="15">
        <f>IF('Data Entry'!U17=-1,"",'Data Entry'!U17)</f>
        <v>0.23327499999999995</v>
      </c>
      <c r="V17" s="15" t="str">
        <f>IF('Data Entry'!V17=-99,"",'Data Entry'!V17)</f>
        <v/>
      </c>
      <c r="W17" s="15" t="str">
        <f>IF('Data Entry'!W17=-99,"",'Data Entry'!W17)</f>
        <v/>
      </c>
      <c r="X17" s="15">
        <f>'Data Entry'!X17</f>
        <v>3.2967719075555739</v>
      </c>
      <c r="Y17" s="15">
        <f>'Data Entry'!Y17</f>
        <v>293.68822748462014</v>
      </c>
      <c r="Z17" s="15">
        <f>'Data Entry'!Z17</f>
        <v>186.05460973050009</v>
      </c>
      <c r="AA17" s="15">
        <f>IF('Data Entry'!AA17=-99,"",'Data Entry'!AA17)</f>
        <v>989.05195759236062</v>
      </c>
      <c r="AB17" s="15">
        <f>IF('Data Entry'!AB17=-99,"",'Data Entry'!AB17)</f>
        <v>487.20416849999992</v>
      </c>
      <c r="AC17" s="15">
        <f>'Data Entry'!AC17</f>
        <v>613.37961063072851</v>
      </c>
    </row>
    <row r="18" spans="1:29" x14ac:dyDescent="0.2">
      <c r="A18" s="10"/>
      <c r="B18" s="10">
        <f>'Data Entry'!B18</f>
        <v>3</v>
      </c>
      <c r="C18" s="10">
        <f>'Data Entry'!C18</f>
        <v>1.5</v>
      </c>
      <c r="D18" s="10">
        <f>'Data Entry'!D18</f>
        <v>3.8</v>
      </c>
      <c r="E18" s="10">
        <f>'Data Entry'!E18</f>
        <v>0</v>
      </c>
      <c r="F18" s="10">
        <f>'Data Entry'!F18</f>
        <v>1.5727500000000001</v>
      </c>
      <c r="G18" s="10">
        <f>'Data Entry'!G18</f>
        <v>3.3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1.0982355746304242</v>
      </c>
      <c r="O18" s="15">
        <f>'Data Entry'!O18</f>
        <v>10.427781857142858</v>
      </c>
      <c r="P18" s="15">
        <f>'Data Entry'!P18</f>
        <v>59.935574999999993</v>
      </c>
      <c r="Q18" s="15">
        <f>'Data Entry'!Q18</f>
        <v>1.8876387821943204</v>
      </c>
      <c r="R18" s="15">
        <f>'Data Entry'!R18</f>
        <v>5.3077409652857144</v>
      </c>
      <c r="S18" s="15">
        <f>'Data Entry'!S18</f>
        <v>13.145364385837203</v>
      </c>
      <c r="T18" s="15">
        <f>IF('Data Entry'!T18=-1,"",'Data Entry'!T18)</f>
        <v>0.26142244036382872</v>
      </c>
      <c r="U18" s="15">
        <f>IF('Data Entry'!U18=-1,"",'Data Entry'!U18)</f>
        <v>0.157275</v>
      </c>
      <c r="V18" s="15" t="str">
        <f>IF('Data Entry'!V18=-99,"",'Data Entry'!V18)</f>
        <v/>
      </c>
      <c r="W18" s="15" t="str">
        <f>IF('Data Entry'!W18=-99,"",'Data Entry'!W18)</f>
        <v/>
      </c>
      <c r="X18" s="15">
        <f>'Data Entry'!X18</f>
        <v>2.5396584235642101</v>
      </c>
      <c r="Y18" s="15">
        <f>'Data Entry'!Y18</f>
        <v>152.21588791991448</v>
      </c>
      <c r="Z18" s="15">
        <f>'Data Entry'!Z18</f>
        <v>125.17784581049999</v>
      </c>
      <c r="AA18" s="15">
        <f>IF('Data Entry'!AA18=-99,"",'Data Entry'!AA18)</f>
        <v>545.99122359747082</v>
      </c>
      <c r="AB18" s="15">
        <f>IF('Data Entry'!AB18=-99,"",'Data Entry'!AB18)</f>
        <v>328.47512849999998</v>
      </c>
      <c r="AC18" s="15">
        <f>'Data Entry'!AC18</f>
        <v>317.90897055625817</v>
      </c>
    </row>
    <row r="19" spans="1:29" x14ac:dyDescent="0.2">
      <c r="A19" s="10"/>
      <c r="B19" s="10">
        <f>'Data Entry'!B19</f>
        <v>4</v>
      </c>
      <c r="C19" s="10">
        <f>'Data Entry'!C19</f>
        <v>1.8</v>
      </c>
      <c r="D19" s="10">
        <f>'Data Entry'!D19</f>
        <v>6.3</v>
      </c>
      <c r="E19" s="10">
        <f>'Data Entry'!E19</f>
        <v>0</v>
      </c>
      <c r="F19" s="10">
        <f>'Data Entry'!F19</f>
        <v>1.76275</v>
      </c>
      <c r="G19" s="10">
        <f>'Data Entry'!G19</f>
        <v>5.8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2.2903134307190469</v>
      </c>
      <c r="O19" s="15">
        <f>'Data Entry'!O19</f>
        <v>8.7656521071428575</v>
      </c>
      <c r="P19" s="15">
        <f>'Data Entry'!P19</f>
        <v>140.09257500000001</v>
      </c>
      <c r="Q19" s="15">
        <f>'Data Entry'!Q19</f>
        <v>1.6926918992229854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39.898081342069197</v>
      </c>
      <c r="W19" s="15">
        <f>IF('Data Entry'!W19=-99,"",'Data Entry'!W19)</f>
        <v>41.028170902076084</v>
      </c>
      <c r="X19" s="15">
        <f>'Data Entry'!X19</f>
        <v>2.3794776711007901</v>
      </c>
      <c r="Y19" s="15">
        <f>'Data Entry'!Y19</f>
        <v>333.34715409951281</v>
      </c>
      <c r="Z19" s="15">
        <f>'Data Entry'!Z19</f>
        <v>292.58894659050003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696.20886522299645</v>
      </c>
    </row>
    <row r="20" spans="1:29" x14ac:dyDescent="0.2">
      <c r="A20" s="10"/>
      <c r="B20" s="10">
        <f>'Data Entry'!B20</f>
        <v>5</v>
      </c>
      <c r="C20" s="10">
        <f>'Data Entry'!C20</f>
        <v>2.6</v>
      </c>
      <c r="D20" s="10">
        <f>'Data Entry'!D20</f>
        <v>6.5</v>
      </c>
      <c r="E20" s="10">
        <f>'Data Entry'!E20</f>
        <v>0</v>
      </c>
      <c r="F20" s="10">
        <f>'Data Entry'!F20</f>
        <v>2.5927499999999997</v>
      </c>
      <c r="G20" s="10">
        <f>'Data Entry'!G20</f>
        <v>6</v>
      </c>
      <c r="H20" s="10">
        <f>'Data Entry'!H20</f>
        <v>62.4</v>
      </c>
      <c r="I20" s="10">
        <f>'Data Entry'!I20</f>
        <v>2.9877330575425895E-2</v>
      </c>
      <c r="J20" s="10">
        <f>'Data Entry'!J20</f>
        <v>525</v>
      </c>
      <c r="K20" s="10">
        <f>'Data Entry'!K20</f>
        <v>462.6</v>
      </c>
      <c r="L20">
        <f>'Data Entry'!L20</f>
        <v>0.2513717716682467</v>
      </c>
      <c r="M20">
        <f>'Data Entry'!M20</f>
        <v>0.22149444109282085</v>
      </c>
      <c r="N20" s="13">
        <f>'Data Entry'!N20</f>
        <v>1.3294651898430092</v>
      </c>
      <c r="O20" s="15">
        <f>'Data Entry'!O20</f>
        <v>11.570821627756157</v>
      </c>
      <c r="P20" s="15">
        <f>'Data Entry'!P20</f>
        <v>118.23157500000002</v>
      </c>
      <c r="Q20" s="15">
        <f>'Data Entry'!Q20</f>
        <v>2.0122713156475225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41.150556120822039</v>
      </c>
      <c r="W20" s="15">
        <f>IF('Data Entry'!W20=-99,"",'Data Entry'!W20)</f>
        <v>41.641900715951614</v>
      </c>
      <c r="X20" s="15">
        <f>'Data Entry'!X20</f>
        <v>2.6381339531366406</v>
      </c>
      <c r="Y20" s="15">
        <f>'Data Entry'!Y20</f>
        <v>311.91073234032126</v>
      </c>
      <c r="Z20" s="15">
        <f>'Data Entry'!Z20</f>
        <v>246.93137365050003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651.4380409220546</v>
      </c>
    </row>
    <row r="21" spans="1:29" x14ac:dyDescent="0.2">
      <c r="A21" s="10"/>
      <c r="B21" s="10">
        <f>'Data Entry'!B21</f>
        <v>6</v>
      </c>
      <c r="C21" s="10">
        <f>'Data Entry'!C21</f>
        <v>3.7</v>
      </c>
      <c r="D21" s="10">
        <f>'Data Entry'!D21</f>
        <v>6.8</v>
      </c>
      <c r="E21" s="10">
        <f>'Data Entry'!E21</f>
        <v>0</v>
      </c>
      <c r="F21" s="10">
        <f>'Data Entry'!F21</f>
        <v>3.7327499999999998</v>
      </c>
      <c r="G21" s="10">
        <f>'Data Entry'!G21</f>
        <v>6.3</v>
      </c>
      <c r="H21" s="10">
        <f>'Data Entry'!H21</f>
        <v>124.8</v>
      </c>
      <c r="I21" s="10">
        <f>'Data Entry'!I21</f>
        <v>5.975466115085179E-2</v>
      </c>
      <c r="J21" s="10">
        <f>'Data Entry'!J21</f>
        <v>630</v>
      </c>
      <c r="K21" s="10">
        <f>'Data Entry'!K21</f>
        <v>505.2</v>
      </c>
      <c r="L21">
        <f>'Data Entry'!L21</f>
        <v>0.30164612600189605</v>
      </c>
      <c r="M21">
        <f>'Data Entry'!M21</f>
        <v>0.24189146485104426</v>
      </c>
      <c r="N21" s="13">
        <f>'Data Entry'!N21</f>
        <v>0.69895269750175915</v>
      </c>
      <c r="O21" s="15">
        <f>'Data Entry'!O21</f>
        <v>15.184476811163895</v>
      </c>
      <c r="P21" s="15">
        <f>'Data Entry'!P21</f>
        <v>89.08357500000001</v>
      </c>
      <c r="Q21" s="15">
        <f>'Data Entry'!Q21</f>
        <v>2.3682127727695059</v>
      </c>
      <c r="R21" s="15">
        <f>'Data Entry'!R21</f>
        <v>7.728898696882422</v>
      </c>
      <c r="S21" s="15">
        <f>'Data Entry'!S21</f>
        <v>23.625278987838133</v>
      </c>
      <c r="T21" s="15">
        <f>IF('Data Entry'!T21=-1,"",'Data Entry'!T21)</f>
        <v>0.67066481348503226</v>
      </c>
      <c r="U21" s="15">
        <f>IF('Data Entry'!U21=-1,"",'Data Entry'!U21)</f>
        <v>0.36729953388491482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2.8954516352332949</v>
      </c>
      <c r="Y21" s="15">
        <f>'Data Entry'!Y21</f>
        <v>257.9371829061779</v>
      </c>
      <c r="Z21" s="15">
        <f>'Data Entry'!Z21</f>
        <v>186.05460973050003</v>
      </c>
      <c r="AA21" s="15">
        <f>IF('Data Entry'!AA21=-99,"",'Data Entry'!AA21)</f>
        <v>1400.7102895560292</v>
      </c>
      <c r="AB21" s="15">
        <f>IF('Data Entry'!AB21=-99,"",'Data Entry'!AB21)</f>
        <v>767.11976849999996</v>
      </c>
      <c r="AC21" s="15">
        <f>'Data Entry'!AC21</f>
        <v>538.71212398686873</v>
      </c>
    </row>
    <row r="22" spans="1:29" x14ac:dyDescent="0.2">
      <c r="A22" s="10"/>
      <c r="B22" s="10">
        <f>'Data Entry'!B22</f>
        <v>7</v>
      </c>
      <c r="C22" s="10">
        <f>'Data Entry'!C22</f>
        <v>4.8</v>
      </c>
      <c r="D22" s="10">
        <f>'Data Entry'!D22</f>
        <v>13.7</v>
      </c>
      <c r="E22" s="10">
        <f>'Data Entry'!E22</f>
        <v>0</v>
      </c>
      <c r="F22" s="10">
        <f>'Data Entry'!F22</f>
        <v>4.5427499999999998</v>
      </c>
      <c r="G22" s="10">
        <f>'Data Entry'!G22</f>
        <v>13.2</v>
      </c>
      <c r="H22" s="10">
        <f>'Data Entry'!H22</f>
        <v>187.2</v>
      </c>
      <c r="I22" s="10">
        <f>'Data Entry'!I22</f>
        <v>8.9631991726277685E-2</v>
      </c>
      <c r="J22" s="10">
        <f>'Data Entry'!J22</f>
        <v>735</v>
      </c>
      <c r="K22" s="10">
        <f>'Data Entry'!K22</f>
        <v>547.79999999999995</v>
      </c>
      <c r="L22">
        <f>'Data Entry'!L22</f>
        <v>0.3519204803355454</v>
      </c>
      <c r="M22">
        <f>'Data Entry'!M22</f>
        <v>0.26228848860926768</v>
      </c>
      <c r="N22" s="13">
        <f>'Data Entry'!N22</f>
        <v>1.9440872628830319</v>
      </c>
      <c r="O22" s="15">
        <f>'Data Entry'!O22</f>
        <v>16.977939184008765</v>
      </c>
      <c r="P22" s="15">
        <f>'Data Entry'!P22</f>
        <v>300.40657500000003</v>
      </c>
      <c r="Q22" s="15">
        <f>'Data Entry'!Q22</f>
        <v>2.5281174130895452</v>
      </c>
      <c r="R22" s="15">
        <f>'Data Entry'!R22</f>
        <v>-1</v>
      </c>
      <c r="S22" s="15">
        <f>'Data Entry'!S22</f>
        <v>-1</v>
      </c>
      <c r="T22" s="15" t="str">
        <f>IF('Data Entry'!T22=-1,"",'Data Entry'!T22)</f>
        <v/>
      </c>
      <c r="U22" s="15" t="str">
        <f>IF('Data Entry'!U22=-1,"",'Data Entry'!U22)</f>
        <v/>
      </c>
      <c r="V22" s="15">
        <f>IF('Data Entry'!V22=-99,"",'Data Entry'!V22)</f>
        <v>42.779824812967796</v>
      </c>
      <c r="W22" s="15">
        <f>IF('Data Entry'!W22=-99,"",'Data Entry'!W22)</f>
        <v>42.463935904088885</v>
      </c>
      <c r="X22" s="15">
        <f>'Data Entry'!X22</f>
        <v>3.0011492424042463</v>
      </c>
      <c r="Y22" s="15">
        <f>'Data Entry'!Y22</f>
        <v>901.56496497450451</v>
      </c>
      <c r="Z22" s="15">
        <f>'Data Entry'!Z22</f>
        <v>627.41114815050003</v>
      </c>
      <c r="AA22" s="15" t="str">
        <f>IF('Data Entry'!AA22=-99,"",'Data Entry'!AA22)</f>
        <v/>
      </c>
      <c r="AB22" s="15" t="str">
        <f>IF('Data Entry'!AB22=-99,"",'Data Entry'!AB22)</f>
        <v/>
      </c>
      <c r="AC22" s="15">
        <f>'Data Entry'!AC22</f>
        <v>1882.9544919478517</v>
      </c>
    </row>
    <row r="23" spans="1:29" x14ac:dyDescent="0.2">
      <c r="A23" s="10"/>
      <c r="B23" s="10">
        <f>'Data Entry'!B23</f>
        <v>8</v>
      </c>
      <c r="C23" s="10">
        <f>'Data Entry'!C23</f>
        <v>6.9</v>
      </c>
      <c r="D23" s="10">
        <f>'Data Entry'!D23</f>
        <v>13.1</v>
      </c>
      <c r="E23" s="10">
        <f>'Data Entry'!E23</f>
        <v>0</v>
      </c>
      <c r="F23" s="10">
        <f>'Data Entry'!F23</f>
        <v>6.7777500000000011</v>
      </c>
      <c r="G23" s="10">
        <f>'Data Entry'!G23</f>
        <v>12.6</v>
      </c>
      <c r="H23" s="10">
        <f>'Data Entry'!H23</f>
        <v>249.6</v>
      </c>
      <c r="I23" s="10">
        <f>'Data Entry'!I23</f>
        <v>0.11950932230170358</v>
      </c>
      <c r="J23" s="10">
        <f>'Data Entry'!J23</f>
        <v>840</v>
      </c>
      <c r="K23" s="10">
        <f>'Data Entry'!K23</f>
        <v>590.4</v>
      </c>
      <c r="L23">
        <f>'Data Entry'!L23</f>
        <v>0.40219483466919476</v>
      </c>
      <c r="M23">
        <f>'Data Entry'!M23</f>
        <v>0.28268551236749118</v>
      </c>
      <c r="N23" s="13">
        <f>'Data Entry'!N23</f>
        <v>0.8744427066900059</v>
      </c>
      <c r="O23" s="15">
        <f>'Data Entry'!O23</f>
        <v>23.553526397357729</v>
      </c>
      <c r="P23" s="15">
        <f>'Data Entry'!P23</f>
        <v>202.03207499999996</v>
      </c>
      <c r="Q23" s="15">
        <f>'Data Entry'!Q23</f>
        <v>3.0484079988346489</v>
      </c>
      <c r="R23" s="15">
        <f>'Data Entry'!R23</f>
        <v>11.988744936255083</v>
      </c>
      <c r="S23" s="15">
        <f>'Data Entry'!S23</f>
        <v>46.859804286295891</v>
      </c>
      <c r="T23" s="15">
        <f>IF('Data Entry'!T23=-1,"",'Data Entry'!T23)</f>
        <v>1.3567775862446048</v>
      </c>
      <c r="U23" s="15">
        <f>IF('Data Entry'!U23=-1,"",'Data Entry'!U23)</f>
        <v>0.66582406776982972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3.3110819453361668</v>
      </c>
      <c r="Y23" s="15">
        <f>'Data Entry'!Y23</f>
        <v>668.9447559113022</v>
      </c>
      <c r="Z23" s="15">
        <f>'Data Entry'!Z23</f>
        <v>421.95206992049992</v>
      </c>
      <c r="AA23" s="15">
        <f>IF('Data Entry'!AA23=-99,"",'Data Entry'!AA23)</f>
        <v>2833.6842599753068</v>
      </c>
      <c r="AB23" s="15">
        <f>IF('Data Entry'!AB23=-99,"",'Data Entry'!AB23)</f>
        <v>1390.6001985</v>
      </c>
      <c r="AC23" s="15">
        <f>'Data Entry'!AC23</f>
        <v>1397.117880510991</v>
      </c>
    </row>
    <row r="24" spans="1:29" x14ac:dyDescent="0.2">
      <c r="A24" s="10"/>
      <c r="B24" s="10">
        <f>'Data Entry'!B24</f>
        <v>9</v>
      </c>
      <c r="C24" s="10">
        <f>'Data Entry'!C24</f>
        <v>4.7</v>
      </c>
      <c r="D24" s="10">
        <f>'Data Entry'!D24</f>
        <v>11.1</v>
      </c>
      <c r="E24" s="10">
        <f>'Data Entry'!E24</f>
        <v>0</v>
      </c>
      <c r="F24" s="10">
        <f>'Data Entry'!F24</f>
        <v>4.5677500000000002</v>
      </c>
      <c r="G24" s="10">
        <f>'Data Entry'!G24</f>
        <v>10.6</v>
      </c>
      <c r="H24" s="10">
        <f>'Data Entry'!H24</f>
        <v>312</v>
      </c>
      <c r="I24" s="10">
        <f>'Data Entry'!I24</f>
        <v>0.14938665287712949</v>
      </c>
      <c r="J24" s="10">
        <f>'Data Entry'!J24</f>
        <v>945</v>
      </c>
      <c r="K24" s="10">
        <f>'Data Entry'!K24</f>
        <v>633</v>
      </c>
      <c r="L24">
        <f>'Data Entry'!L24</f>
        <v>0.45246918900284411</v>
      </c>
      <c r="M24">
        <f>'Data Entry'!M24</f>
        <v>0.30308253612571462</v>
      </c>
      <c r="N24" s="13">
        <f>'Data Entry'!N24</f>
        <v>1.365267979585258</v>
      </c>
      <c r="O24" s="15">
        <f>'Data Entry'!O24</f>
        <v>14.578086232227488</v>
      </c>
      <c r="P24" s="15">
        <f>'Data Entry'!P24</f>
        <v>209.319075</v>
      </c>
      <c r="Q24" s="15">
        <f>'Data Entry'!Q24</f>
        <v>2.3118992878802418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42.146209851331804</v>
      </c>
      <c r="W24" s="15">
        <f>IF('Data Entry'!W24=-99,"",'Data Entry'!W24)</f>
        <v>42.13997055018649</v>
      </c>
      <c r="X24" s="15">
        <f>'Data Entry'!X24</f>
        <v>2.8568671223443438</v>
      </c>
      <c r="Y24" s="15">
        <f>'Data Entry'!Y24</f>
        <v>597.99678344702988</v>
      </c>
      <c r="Z24" s="15">
        <f>'Data Entry'!Z24</f>
        <v>437.17126090049999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1248.9402021004598</v>
      </c>
    </row>
    <row r="25" spans="1:29" x14ac:dyDescent="0.2">
      <c r="A25" s="10"/>
      <c r="B25" s="10">
        <f>'Data Entry'!B25</f>
        <v>10</v>
      </c>
      <c r="C25" s="10">
        <f>'Data Entry'!C25</f>
        <v>5.8</v>
      </c>
      <c r="D25" s="10">
        <f>'Data Entry'!D25</f>
        <v>10.199999999999999</v>
      </c>
      <c r="E25" s="10">
        <f>'Data Entry'!E25</f>
        <v>0</v>
      </c>
      <c r="F25" s="10">
        <f>'Data Entry'!F25</f>
        <v>5.7677500000000004</v>
      </c>
      <c r="G25" s="10">
        <f>'Data Entry'!G25</f>
        <v>9.6999999999999993</v>
      </c>
      <c r="H25" s="10">
        <f>'Data Entry'!H25</f>
        <v>374.4</v>
      </c>
      <c r="I25" s="10">
        <f>'Data Entry'!I25</f>
        <v>0.17926398345255537</v>
      </c>
      <c r="J25" s="10">
        <f>'Data Entry'!J25</f>
        <v>1050</v>
      </c>
      <c r="K25" s="10">
        <f>'Data Entry'!K25</f>
        <v>675.6</v>
      </c>
      <c r="L25">
        <f>'Data Entry'!L25</f>
        <v>0.5027435433364934</v>
      </c>
      <c r="M25">
        <f>'Data Entry'!M25</f>
        <v>0.32347955988393806</v>
      </c>
      <c r="N25" s="13">
        <f>'Data Entry'!N25</f>
        <v>0.70363422013701926</v>
      </c>
      <c r="O25" s="15">
        <f>'Data Entry'!O25</f>
        <v>17.276164276198934</v>
      </c>
      <c r="P25" s="15">
        <f>'Data Entry'!P25</f>
        <v>136.44907499999997</v>
      </c>
      <c r="Q25" s="15">
        <f>'Data Entry'!Q25</f>
        <v>2.5538232539042691</v>
      </c>
      <c r="R25" s="15">
        <f>'Data Entry'!R25</f>
        <v>8.793567616585257</v>
      </c>
      <c r="S25" s="15">
        <f>'Data Entry'!S25</f>
        <v>28.894223901233961</v>
      </c>
      <c r="T25" s="15">
        <f>IF('Data Entry'!T25=-1,"",'Data Entry'!T25)</f>
        <v>1.05388005656887</v>
      </c>
      <c r="U25" s="15">
        <f>IF('Data Entry'!U25=-1,"",'Data Entry'!U25)</f>
        <v>0.55884860165474448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3.0176351685648553</v>
      </c>
      <c r="Y25" s="15">
        <f>'Data Entry'!Y25</f>
        <v>411.75352743814346</v>
      </c>
      <c r="Z25" s="15">
        <f>'Data Entry'!Z25</f>
        <v>284.97935110049991</v>
      </c>
      <c r="AA25" s="15">
        <f>IF('Data Entry'!AA25=-99,"",'Data Entry'!AA25)</f>
        <v>2201.0706533463476</v>
      </c>
      <c r="AB25" s="15">
        <f>IF('Data Entry'!AB25=-99,"",'Data Entry'!AB25)</f>
        <v>1167.1776585</v>
      </c>
      <c r="AC25" s="15">
        <f>'Data Entry'!AC25</f>
        <v>859.96371219566015</v>
      </c>
    </row>
    <row r="26" spans="1:29" x14ac:dyDescent="0.2">
      <c r="A26" s="10"/>
      <c r="B26" s="10">
        <f>'Data Entry'!B26</f>
        <v>11</v>
      </c>
      <c r="C26" s="10">
        <f>'Data Entry'!C26</f>
        <v>8.6999999999999993</v>
      </c>
      <c r="D26" s="10">
        <f>'Data Entry'!D26</f>
        <v>15.3</v>
      </c>
      <c r="E26" s="10">
        <f>'Data Entry'!E26</f>
        <v>0</v>
      </c>
      <c r="F26" s="10">
        <f>'Data Entry'!F26</f>
        <v>8.5577499999999986</v>
      </c>
      <c r="G26" s="10">
        <f>'Data Entry'!G26</f>
        <v>14.8</v>
      </c>
      <c r="H26" s="10">
        <f>'Data Entry'!H26</f>
        <v>436.8</v>
      </c>
      <c r="I26" s="10">
        <f>'Data Entry'!I26</f>
        <v>0.20914131402798128</v>
      </c>
      <c r="J26" s="10">
        <f>'Data Entry'!J26</f>
        <v>1155</v>
      </c>
      <c r="K26" s="10">
        <f>'Data Entry'!K26</f>
        <v>718.2</v>
      </c>
      <c r="L26">
        <f>'Data Entry'!L26</f>
        <v>0.55301789767014276</v>
      </c>
      <c r="M26">
        <f>'Data Entry'!M26</f>
        <v>0.34387658364216156</v>
      </c>
      <c r="N26" s="13">
        <f>'Data Entry'!N26</f>
        <v>0.74769943529497518</v>
      </c>
      <c r="O26" s="15">
        <f>'Data Entry'!O26</f>
        <v>24.277921449456969</v>
      </c>
      <c r="P26" s="15">
        <f>'Data Entry'!P26</f>
        <v>216.60607500000009</v>
      </c>
      <c r="Q26" s="15">
        <f>'Data Entry'!Q26</f>
        <v>3.100722445175554</v>
      </c>
      <c r="R26" s="15">
        <f>'Data Entry'!R26</f>
        <v>12.357462017773598</v>
      </c>
      <c r="S26" s="15">
        <f>'Data Entry'!S26</f>
        <v>49.127328676002307</v>
      </c>
      <c r="T26" s="15">
        <f>IF('Data Entry'!T26=-1,"",'Data Entry'!T26)</f>
        <v>1.7141631990660344</v>
      </c>
      <c r="U26" s="15">
        <f>IF('Data Entry'!U26=-1,"",'Data Entry'!U26)</f>
        <v>0.83486086859720177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3.3397610742269106</v>
      </c>
      <c r="Y26" s="15">
        <f>'Data Entry'!Y26</f>
        <v>723.41253772607502</v>
      </c>
      <c r="Z26" s="15">
        <f>'Data Entry'!Z26</f>
        <v>452.39045188050017</v>
      </c>
      <c r="AA26" s="15">
        <f>IF('Data Entry'!AA26=-99,"",'Data Entry'!AA26)</f>
        <v>3580.0984077773755</v>
      </c>
      <c r="AB26" s="15">
        <f>IF('Data Entry'!AB26=-99,"",'Data Entry'!AB26)</f>
        <v>1743.6403184999997</v>
      </c>
      <c r="AC26" s="15">
        <f>'Data Entry'!AC26</f>
        <v>1510.8760215424168</v>
      </c>
    </row>
    <row r="27" spans="1:29" x14ac:dyDescent="0.2">
      <c r="A27" s="10"/>
      <c r="B27" s="10">
        <f>'Data Entry'!B27</f>
        <v>12</v>
      </c>
      <c r="C27" s="10">
        <f>'Data Entry'!C27</f>
        <v>5.7</v>
      </c>
      <c r="D27" s="10">
        <f>'Data Entry'!D27</f>
        <v>11.8</v>
      </c>
      <c r="E27" s="10">
        <f>'Data Entry'!E27</f>
        <v>0</v>
      </c>
      <c r="F27" s="10">
        <f>'Data Entry'!F27</f>
        <v>5.5827499999999999</v>
      </c>
      <c r="G27" s="10">
        <f>'Data Entry'!G27</f>
        <v>11.3</v>
      </c>
      <c r="H27" s="10">
        <f>'Data Entry'!H27</f>
        <v>499.2</v>
      </c>
      <c r="I27" s="10">
        <f>'Data Entry'!I27</f>
        <v>0.23901864460340716</v>
      </c>
      <c r="J27" s="10">
        <f>'Data Entry'!J27</f>
        <v>1260</v>
      </c>
      <c r="K27" s="10">
        <f>'Data Entry'!K27</f>
        <v>760.8</v>
      </c>
      <c r="L27">
        <f>'Data Entry'!L27</f>
        <v>0.60329225200379211</v>
      </c>
      <c r="M27">
        <f>'Data Entry'!M27</f>
        <v>0.36427360740038495</v>
      </c>
      <c r="N27" s="13">
        <f>'Data Entry'!N27</f>
        <v>1.0698984697698537</v>
      </c>
      <c r="O27" s="15">
        <f>'Data Entry'!O27</f>
        <v>14.669554002365931</v>
      </c>
      <c r="P27" s="15">
        <f>'Data Entry'!P27</f>
        <v>198.38857500000003</v>
      </c>
      <c r="Q27" s="15">
        <f>'Data Entry'!Q27</f>
        <v>2.3204720621548853</v>
      </c>
      <c r="R27" s="15">
        <f>'Data Entry'!R27</f>
        <v>7.4668029872042601</v>
      </c>
      <c r="S27" s="15">
        <f>'Data Entry'!S27</f>
        <v>22.387396275125823</v>
      </c>
      <c r="T27" s="15">
        <f>IF('Data Entry'!T27=-1,"",'Data Entry'!T27)</f>
        <v>0.96735087892915661</v>
      </c>
      <c r="U27" s="15">
        <f>IF('Data Entry'!U27=-1,"",'Data Entry'!U27)</f>
        <v>0.53437313553965926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2.8627888642644024</v>
      </c>
      <c r="Y27" s="15">
        <f>'Data Entry'!Y27</f>
        <v>567.94460330728327</v>
      </c>
      <c r="Z27" s="15">
        <f>'Data Entry'!Z27</f>
        <v>414.34247443050009</v>
      </c>
      <c r="AA27" s="15">
        <f>IF('Data Entry'!AA27=-99,"",'Data Entry'!AA27)</f>
        <v>2020.3510046787007</v>
      </c>
      <c r="AB27" s="15">
        <f>IF('Data Entry'!AB27=-99,"",'Data Entry'!AB27)</f>
        <v>1116.0596685</v>
      </c>
      <c r="AC27" s="15">
        <f>'Data Entry'!AC27</f>
        <v>1186.1750217913934</v>
      </c>
    </row>
    <row r="28" spans="1:29" x14ac:dyDescent="0.2">
      <c r="A28" s="10"/>
      <c r="B28" s="10">
        <f>'Data Entry'!B28</f>
        <v>13</v>
      </c>
      <c r="C28" s="10">
        <f>'Data Entry'!C28</f>
        <v>2.4</v>
      </c>
      <c r="D28" s="10">
        <f>'Data Entry'!D28</f>
        <v>6.2</v>
      </c>
      <c r="E28" s="10">
        <f>'Data Entry'!E28</f>
        <v>0</v>
      </c>
      <c r="F28" s="10">
        <f>'Data Entry'!F28</f>
        <v>2.3977499999999998</v>
      </c>
      <c r="G28" s="10">
        <f>'Data Entry'!G28</f>
        <v>5.7</v>
      </c>
      <c r="H28" s="10">
        <f>'Data Entry'!H28</f>
        <v>561.6</v>
      </c>
      <c r="I28" s="10">
        <f>'Data Entry'!I28</f>
        <v>0.26889597517883307</v>
      </c>
      <c r="J28" s="10">
        <f>'Data Entry'!J28</f>
        <v>1365</v>
      </c>
      <c r="K28" s="10">
        <f>'Data Entry'!K28</f>
        <v>803.4</v>
      </c>
      <c r="L28">
        <f>'Data Entry'!L28</f>
        <v>0.65356660633744146</v>
      </c>
      <c r="M28">
        <f>'Data Entry'!M28</f>
        <v>0.38467063115860839</v>
      </c>
      <c r="N28" s="13">
        <f>'Data Entry'!N28</f>
        <v>1.5511866767273552</v>
      </c>
      <c r="O28" s="15">
        <f>'Data Entry'!O28</f>
        <v>5.5342255227781925</v>
      </c>
      <c r="P28" s="15">
        <f>'Data Entry'!P28</f>
        <v>114.58807500000002</v>
      </c>
      <c r="Q28" s="15">
        <f>'Data Entry'!Q28</f>
        <v>1.2470294882664001</v>
      </c>
      <c r="R28" s="15">
        <f>'Data Entry'!R28</f>
        <v>-1</v>
      </c>
      <c r="S28" s="15">
        <f>'Data Entry'!S28</f>
        <v>-1</v>
      </c>
      <c r="T28" s="15" t="str">
        <f>IF('Data Entry'!T28=-1,"",'Data Entry'!T28)</f>
        <v/>
      </c>
      <c r="U28" s="15" t="str">
        <f>IF('Data Entry'!U28=-1,"",'Data Entry'!U28)</f>
        <v/>
      </c>
      <c r="V28" s="15">
        <f>IF('Data Entry'!V28=-99,"",'Data Entry'!V28)</f>
        <v>37.689149730484552</v>
      </c>
      <c r="W28" s="15">
        <f>IF('Data Entry'!W28=-99,"",'Data Entry'!W28)</f>
        <v>39.954625928458427</v>
      </c>
      <c r="X28" s="15">
        <f>'Data Entry'!X28</f>
        <v>1.930274307591463</v>
      </c>
      <c r="Y28" s="15">
        <f>'Data Entry'!Y28</f>
        <v>221.18641712886367</v>
      </c>
      <c r="Z28" s="15">
        <f>'Data Entry'!Z28</f>
        <v>239.32177816050003</v>
      </c>
      <c r="AA28" s="15" t="str">
        <f>IF('Data Entry'!AA28=-99,"",'Data Entry'!AA28)</f>
        <v/>
      </c>
      <c r="AB28" s="15" t="str">
        <f>IF('Data Entry'!AB28=-99,"",'Data Entry'!AB28)</f>
        <v/>
      </c>
      <c r="AC28" s="15">
        <f>'Data Entry'!AC28</f>
        <v>461.9566796303169</v>
      </c>
    </row>
    <row r="29" spans="1:29" x14ac:dyDescent="0.2">
      <c r="A29" s="10"/>
      <c r="B29" s="10">
        <f>'Data Entry'!B29</f>
        <v>14</v>
      </c>
      <c r="C29" s="10">
        <f>'Data Entry'!C29</f>
        <v>6.8</v>
      </c>
      <c r="D29" s="10">
        <f>'Data Entry'!D29</f>
        <v>20.2</v>
      </c>
      <c r="E29" s="10">
        <f>'Data Entry'!E29</f>
        <v>0</v>
      </c>
      <c r="F29" s="10">
        <f>'Data Entry'!F29</f>
        <v>6.3177500000000002</v>
      </c>
      <c r="G29" s="10">
        <f>'Data Entry'!G29</f>
        <v>19.7</v>
      </c>
      <c r="H29" s="10">
        <f>'Data Entry'!H29</f>
        <v>624</v>
      </c>
      <c r="I29" s="10">
        <f>'Data Entry'!I29</f>
        <v>0.29877330575425898</v>
      </c>
      <c r="J29" s="10">
        <f>'Data Entry'!J29</f>
        <v>1470</v>
      </c>
      <c r="K29" s="10">
        <f>'Data Entry'!K29</f>
        <v>846</v>
      </c>
      <c r="L29">
        <f>'Data Entry'!L29</f>
        <v>0.70384096067109081</v>
      </c>
      <c r="M29">
        <f>'Data Entry'!M29</f>
        <v>0.40506765491683189</v>
      </c>
      <c r="N29" s="13">
        <f>'Data Entry'!N29</f>
        <v>2.223343049790123</v>
      </c>
      <c r="O29" s="15">
        <f>'Data Entry'!O29</f>
        <v>14.859188634751773</v>
      </c>
      <c r="P29" s="15">
        <f>'Data Entry'!P29</f>
        <v>464.36407500000001</v>
      </c>
      <c r="Q29" s="15">
        <f>'Data Entry'!Q29</f>
        <v>2.3381556796674268</v>
      </c>
      <c r="R29" s="15">
        <f>'Data Entry'!R29</f>
        <v>-1</v>
      </c>
      <c r="S29" s="15">
        <f>'Data Entry'!S29</f>
        <v>-1</v>
      </c>
      <c r="T29" s="15" t="str">
        <f>IF('Data Entry'!T29=-1,"",'Data Entry'!T29)</f>
        <v/>
      </c>
      <c r="U29" s="15" t="str">
        <f>IF('Data Entry'!U29=-1,"",'Data Entry'!U29)</f>
        <v/>
      </c>
      <c r="V29" s="15">
        <f>IF('Data Entry'!V29=-99,"",'Data Entry'!V29)</f>
        <v>42.226626141271709</v>
      </c>
      <c r="W29" s="15">
        <f>IF('Data Entry'!W29=-99,"",'Data Entry'!W29)</f>
        <v>42.180746865942631</v>
      </c>
      <c r="X29" s="15">
        <f>'Data Entry'!X29</f>
        <v>2.8749493093414094</v>
      </c>
      <c r="Y29" s="15">
        <f>'Data Entry'!Y29</f>
        <v>1335.0231767042123</v>
      </c>
      <c r="Z29" s="15">
        <f>'Data Entry'!Z29</f>
        <v>969.84294520049991</v>
      </c>
      <c r="AA29" s="15" t="str">
        <f>IF('Data Entry'!AA29=-99,"",'Data Entry'!AA29)</f>
        <v/>
      </c>
      <c r="AB29" s="15" t="str">
        <f>IF('Data Entry'!AB29=-99,"",'Data Entry'!AB29)</f>
        <v/>
      </c>
      <c r="AC29" s="15">
        <f>'Data Entry'!AC29</f>
        <v>2788.2493054738156</v>
      </c>
    </row>
    <row r="30" spans="1:29" x14ac:dyDescent="0.2">
      <c r="B30" s="10">
        <f>'Data Entry'!B30</f>
        <v>15</v>
      </c>
      <c r="C30" s="10">
        <f>'Data Entry'!C30</f>
        <v>3.4</v>
      </c>
      <c r="D30" s="10">
        <f>'Data Entry'!D30</f>
        <v>14.9</v>
      </c>
      <c r="E30" s="10">
        <f>'Data Entry'!E30</f>
        <v>0</v>
      </c>
      <c r="F30" s="10">
        <f>'Data Entry'!F30</f>
        <v>3.0127499999999996</v>
      </c>
      <c r="G30" s="10">
        <f>'Data Entry'!G30</f>
        <v>14.4</v>
      </c>
      <c r="H30" s="10">
        <f>'Data Entry'!H30</f>
        <v>686.4</v>
      </c>
      <c r="I30" s="10">
        <f>'Data Entry'!I30</f>
        <v>0.32865063632968483</v>
      </c>
      <c r="J30" s="10">
        <f>'Data Entry'!J30</f>
        <v>1575</v>
      </c>
      <c r="K30" s="10">
        <f>'Data Entry'!K30</f>
        <v>888.6</v>
      </c>
      <c r="L30">
        <f>'Data Entry'!L30</f>
        <v>0.75411531500474016</v>
      </c>
      <c r="M30">
        <f>'Data Entry'!M30</f>
        <v>0.42546467867505533</v>
      </c>
      <c r="N30" s="13">
        <f>'Data Entry'!N30</f>
        <v>4.2424845198088148</v>
      </c>
      <c r="O30" s="15">
        <f>'Data Entry'!O30</f>
        <v>6.3086303004726529</v>
      </c>
      <c r="P30" s="15">
        <f>'Data Entry'!P30</f>
        <v>395.13757500000008</v>
      </c>
      <c r="Q30" s="15">
        <f>'Data Entry'!Q30</f>
        <v>1.3642944731418303</v>
      </c>
      <c r="R30" s="15">
        <f>'Data Entry'!R30</f>
        <v>-1</v>
      </c>
      <c r="S30" s="15">
        <f>'Data Entry'!S30</f>
        <v>-1</v>
      </c>
      <c r="T30" s="15" t="str">
        <f>IF('Data Entry'!T30=-1,"",'Data Entry'!T30)</f>
        <v/>
      </c>
      <c r="U30" s="15" t="str">
        <f>IF('Data Entry'!U30=-1,"",'Data Entry'!U30)</f>
        <v/>
      </c>
      <c r="V30" s="15">
        <f>IF('Data Entry'!V30=-99,"",'Data Entry'!V30)</f>
        <v>38.335270262761242</v>
      </c>
      <c r="W30" s="15">
        <f>IF('Data Entry'!W30=-99,"",'Data Entry'!W30)</f>
        <v>40.269706883307798</v>
      </c>
      <c r="X30" s="15">
        <f>'Data Entry'!X30</f>
        <v>2.0998701550912076</v>
      </c>
      <c r="Y30" s="15">
        <f>'Data Entry'!Y30</f>
        <v>829.73760089761379</v>
      </c>
      <c r="Z30" s="15">
        <f>'Data Entry'!Z30</f>
        <v>825.26063089050012</v>
      </c>
      <c r="AA30" s="15" t="str">
        <f>IF('Data Entry'!AA30=-99,"",'Data Entry'!AA30)</f>
        <v/>
      </c>
      <c r="AB30" s="15" t="str">
        <f>IF('Data Entry'!AB30=-99,"",'Data Entry'!AB30)</f>
        <v/>
      </c>
      <c r="AC30" s="15">
        <f>'Data Entry'!AC30</f>
        <v>1732.9401689787023</v>
      </c>
    </row>
    <row r="31" spans="1:29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N31" s="1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N32" s="1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2:2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N33" s="1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N34" s="13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N35" s="13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N36" s="13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N37" s="13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2:29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2:29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2:29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N40" s="1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2:29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N41" s="13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2:29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N42" s="13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2:29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N43" s="13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2:29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  <c r="N44" s="13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2:29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N45" s="13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2:29" x14ac:dyDescent="0.2">
      <c r="B46" s="10"/>
      <c r="C46" s="10"/>
      <c r="D46" s="10"/>
      <c r="E46" s="10"/>
      <c r="F46" s="10"/>
      <c r="G46" s="10"/>
      <c r="H46" s="10"/>
      <c r="I46" s="10"/>
      <c r="J46" s="10"/>
      <c r="K46" s="10"/>
      <c r="N46" s="13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2:29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N47" s="13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2:29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N48" s="13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2:29" x14ac:dyDescent="0.2">
      <c r="B49" s="10"/>
      <c r="C49" s="10"/>
      <c r="D49" s="10"/>
      <c r="E49" s="10"/>
      <c r="F49" s="10"/>
      <c r="G49" s="10"/>
      <c r="H49" s="10"/>
      <c r="I49" s="10"/>
      <c r="J49" s="10"/>
      <c r="K49" s="10"/>
      <c r="N49" s="13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2:29" x14ac:dyDescent="0.2">
      <c r="B50" s="10"/>
      <c r="C50" s="10"/>
      <c r="D50" s="10"/>
      <c r="E50" s="10"/>
      <c r="F50" s="10"/>
      <c r="G50" s="10"/>
      <c r="H50" s="10"/>
      <c r="I50" s="10"/>
      <c r="J50" s="10"/>
      <c r="K50" s="10"/>
      <c r="N50" s="1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2:29" x14ac:dyDescent="0.2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1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2:29" x14ac:dyDescent="0.2">
      <c r="B52" s="10"/>
      <c r="C52" s="10"/>
      <c r="D52" s="10"/>
      <c r="E52" s="10"/>
      <c r="F52" s="10"/>
      <c r="G52" s="10"/>
      <c r="H52" s="10"/>
      <c r="I52" s="10"/>
      <c r="J52" s="10"/>
      <c r="K52" s="10"/>
      <c r="N52" s="1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CF-31-2190</cp:lastModifiedBy>
  <cp:lastPrinted>2005-02-04T16:09:31Z</cp:lastPrinted>
  <dcterms:created xsi:type="dcterms:W3CDTF">2003-07-24T16:32:36Z</dcterms:created>
  <dcterms:modified xsi:type="dcterms:W3CDTF">2015-11-03T17:42:56Z</dcterms:modified>
</cp:coreProperties>
</file>