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ecslimited365-my.sharepoint.com/personal/wporter_ecslimited_com/Documents/Desktop/SPG Proposals and Projects/34 Charleston/I-95 I-26/DMT/"/>
    </mc:Choice>
  </mc:AlternateContent>
  <xr:revisionPtr revIDLastSave="117" documentId="8_{E5643C7D-51FD-42C5-84D5-E20B375CF40F}" xr6:coauthVersionLast="47" xr6:coauthVersionMax="47" xr10:uidLastSave="{2E93BD2A-272A-4308-B9EB-C81B7C31BDDD}"/>
  <bookViews>
    <workbookView xWindow="28680" yWindow="-120" windowWidth="29040" windowHeight="15840" activeTab="2" xr2:uid="{00000000-000D-0000-FFFF-FFFF00000000}"/>
  </bookViews>
  <sheets>
    <sheet name="Chart 2" sheetId="2" r:id="rId1"/>
    <sheet name="Chart 1" sheetId="4" r:id="rId2"/>
    <sheet name="Report Table" sheetId="3" r:id="rId3"/>
    <sheet name="Data Entry" sheetId="1" r:id="rId4"/>
  </sheets>
  <definedNames>
    <definedName name="_xlnm.Print_Area" localSheetId="1">'Chart 1'!$A$1:$R$50</definedName>
    <definedName name="_xlnm.Print_Area" localSheetId="0">'Chart 2'!$A$1:$R$50</definedName>
    <definedName name="_xlnm.Print_Area" localSheetId="2">'Report Table'!$A$1:$AD$24</definedName>
    <definedName name="_xlnm.Print_Titles" localSheetId="2">'Report Table'!$1:$9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5" i="3"/>
  <c r="O3" i="3"/>
  <c r="O2" i="3"/>
  <c r="A22" i="3"/>
  <c r="B22" i="3"/>
  <c r="C22" i="3"/>
  <c r="D22" i="3"/>
  <c r="F22" i="3"/>
  <c r="X22" i="3"/>
  <c r="A23" i="3"/>
  <c r="B23" i="3"/>
  <c r="C23" i="3"/>
  <c r="D23" i="3"/>
  <c r="F23" i="3"/>
  <c r="X23" i="3"/>
  <c r="A24" i="3"/>
  <c r="B24" i="3"/>
  <c r="C24" i="3"/>
  <c r="D24" i="3"/>
  <c r="F24" i="3"/>
  <c r="X24" i="3"/>
  <c r="L29" i="1"/>
  <c r="G22" i="3" s="1"/>
  <c r="M29" i="1"/>
  <c r="N29" i="1" s="1"/>
  <c r="I22" i="3" s="1"/>
  <c r="L30" i="1"/>
  <c r="G23" i="3" s="1"/>
  <c r="M30" i="1"/>
  <c r="N30" i="1" s="1"/>
  <c r="I23" i="3" s="1"/>
  <c r="L31" i="1"/>
  <c r="G24" i="3" s="1"/>
  <c r="M31" i="1"/>
  <c r="H24" i="3" s="1"/>
  <c r="H22" i="3" l="1"/>
  <c r="H23" i="3"/>
  <c r="N31" i="1"/>
  <c r="I24" i="3" s="1"/>
  <c r="O6" i="3"/>
  <c r="M23" i="1"/>
  <c r="N23" i="1" s="1"/>
  <c r="M20" i="1"/>
  <c r="N20" i="1" s="1"/>
  <c r="M21" i="1"/>
  <c r="N21" i="1" s="1"/>
  <c r="M22" i="1"/>
  <c r="N22" i="1" s="1"/>
  <c r="M24" i="1"/>
  <c r="N24" i="1" s="1"/>
  <c r="M25" i="1"/>
  <c r="N25" i="1" s="1"/>
  <c r="M26" i="1"/>
  <c r="N26" i="1" s="1"/>
  <c r="M27" i="1"/>
  <c r="N27" i="1" s="1"/>
  <c r="M28" i="1"/>
  <c r="N28" i="1" s="1"/>
  <c r="O5" i="3"/>
  <c r="O4" i="3"/>
  <c r="M17" i="1" l="1"/>
  <c r="N17" i="1" s="1"/>
  <c r="M18" i="1"/>
  <c r="N18" i="1" s="1"/>
  <c r="M19" i="1"/>
  <c r="N19" i="1" s="1"/>
  <c r="M4" i="3" l="1"/>
  <c r="N4" i="3"/>
  <c r="M5" i="3"/>
  <c r="N5" i="3"/>
  <c r="L5" i="3"/>
  <c r="L4" i="3"/>
  <c r="AB8" i="1"/>
  <c r="W8" i="1"/>
  <c r="R8" i="1"/>
  <c r="X11" i="3"/>
  <c r="X12" i="3"/>
  <c r="X13" i="3"/>
  <c r="X14" i="3"/>
  <c r="X15" i="3"/>
  <c r="X16" i="3"/>
  <c r="X17" i="3"/>
  <c r="X18" i="3"/>
  <c r="X19" i="3"/>
  <c r="X20" i="3"/>
  <c r="X21" i="3"/>
  <c r="H30" i="1" l="1"/>
  <c r="H31" i="1"/>
  <c r="H29" i="1"/>
  <c r="H20" i="1"/>
  <c r="H22" i="1"/>
  <c r="H24" i="1"/>
  <c r="H26" i="1"/>
  <c r="H28" i="1"/>
  <c r="L20" i="1"/>
  <c r="G13" i="3" s="1"/>
  <c r="H21" i="1"/>
  <c r="L21" i="1"/>
  <c r="G14" i="3" s="1"/>
  <c r="L22" i="1"/>
  <c r="G15" i="3" s="1"/>
  <c r="H23" i="1"/>
  <c r="L23" i="1"/>
  <c r="G16" i="3" s="1"/>
  <c r="L24" i="1"/>
  <c r="G17" i="3" s="1"/>
  <c r="H25" i="1"/>
  <c r="L25" i="1"/>
  <c r="G18" i="3" s="1"/>
  <c r="L26" i="1"/>
  <c r="G19" i="3" s="1"/>
  <c r="H27" i="1"/>
  <c r="L27" i="1"/>
  <c r="G20" i="3" s="1"/>
  <c r="L28" i="1"/>
  <c r="G21" i="3" s="1"/>
  <c r="L17" i="1"/>
  <c r="G10" i="3" s="1"/>
  <c r="L19" i="1"/>
  <c r="G12" i="3" s="1"/>
  <c r="L18" i="1"/>
  <c r="G11" i="3" s="1"/>
  <c r="H19" i="1"/>
  <c r="H17" i="1"/>
  <c r="H18" i="1"/>
  <c r="AB9" i="1" l="1"/>
  <c r="W9" i="1"/>
  <c r="D11" i="3"/>
  <c r="D12" i="3"/>
  <c r="D13" i="3"/>
  <c r="D14" i="3"/>
  <c r="D15" i="3"/>
  <c r="D16" i="3"/>
  <c r="D17" i="3"/>
  <c r="D18" i="3"/>
  <c r="D19" i="3"/>
  <c r="D20" i="3"/>
  <c r="D21" i="3"/>
  <c r="D10" i="3"/>
  <c r="R9" i="1"/>
  <c r="G5" i="4"/>
  <c r="G6" i="4"/>
  <c r="G7" i="4"/>
  <c r="G8" i="4"/>
  <c r="U13" i="4"/>
  <c r="A12" i="3"/>
  <c r="B12" i="3"/>
  <c r="C12" i="3"/>
  <c r="A13" i="3"/>
  <c r="B13" i="3"/>
  <c r="C13" i="3"/>
  <c r="H13" i="3"/>
  <c r="A14" i="3"/>
  <c r="B14" i="3"/>
  <c r="C14" i="3"/>
  <c r="A15" i="3"/>
  <c r="B15" i="3"/>
  <c r="C15" i="3"/>
  <c r="A16" i="3"/>
  <c r="B16" i="3"/>
  <c r="C16" i="3"/>
  <c r="A17" i="3"/>
  <c r="B17" i="3"/>
  <c r="C17" i="3"/>
  <c r="A18" i="3"/>
  <c r="B18" i="3"/>
  <c r="C18" i="3"/>
  <c r="A19" i="3"/>
  <c r="B19" i="3"/>
  <c r="C19" i="3"/>
  <c r="A20" i="3"/>
  <c r="B20" i="3"/>
  <c r="C20" i="3"/>
  <c r="A21" i="3"/>
  <c r="B21" i="3"/>
  <c r="C21" i="3"/>
  <c r="D1" i="3"/>
  <c r="D2" i="3"/>
  <c r="U13" i="2"/>
  <c r="G8" i="2"/>
  <c r="G7" i="2"/>
  <c r="G6" i="2"/>
  <c r="G5" i="2"/>
  <c r="C1" i="3"/>
  <c r="C2" i="3"/>
  <c r="C3" i="3"/>
  <c r="D3" i="3"/>
  <c r="C4" i="3"/>
  <c r="D4" i="3"/>
  <c r="C5" i="3"/>
  <c r="D5" i="3"/>
  <c r="C6" i="3"/>
  <c r="D6" i="3"/>
  <c r="A10" i="3"/>
  <c r="B10" i="3"/>
  <c r="C10" i="3"/>
  <c r="H10" i="3"/>
  <c r="A11" i="3"/>
  <c r="B11" i="3"/>
  <c r="C11" i="3"/>
  <c r="I29" i="1" l="1"/>
  <c r="I30" i="1"/>
  <c r="I31" i="1"/>
  <c r="I21" i="1"/>
  <c r="I23" i="1"/>
  <c r="I25" i="1"/>
  <c r="I27" i="1"/>
  <c r="I20" i="1"/>
  <c r="I22" i="1"/>
  <c r="I24" i="1"/>
  <c r="I26" i="1"/>
  <c r="I28" i="1"/>
  <c r="I17" i="1"/>
  <c r="I18" i="1"/>
  <c r="I19" i="1"/>
  <c r="H11" i="3"/>
  <c r="H16" i="3"/>
  <c r="I19" i="3"/>
  <c r="I15" i="3"/>
  <c r="H18" i="3"/>
  <c r="H14" i="3"/>
  <c r="H12" i="3"/>
  <c r="I21" i="3"/>
  <c r="H21" i="3"/>
  <c r="H20" i="3"/>
  <c r="H19" i="3"/>
  <c r="H17" i="3"/>
  <c r="H15" i="3"/>
  <c r="I13" i="3"/>
  <c r="I17" i="3"/>
  <c r="I18" i="3"/>
  <c r="I14" i="3"/>
  <c r="I20" i="3"/>
  <c r="I16" i="3"/>
  <c r="I12" i="3"/>
  <c r="I11" i="3"/>
  <c r="I10" i="3"/>
  <c r="K25" i="1" l="1"/>
  <c r="J25" i="1"/>
  <c r="K30" i="1"/>
  <c r="J30" i="1"/>
  <c r="E23" i="3" s="1"/>
  <c r="K29" i="1"/>
  <c r="J29" i="1"/>
  <c r="J31" i="1"/>
  <c r="E24" i="3" s="1"/>
  <c r="K31" i="1"/>
  <c r="K24" i="1"/>
  <c r="J24" i="1"/>
  <c r="K28" i="1"/>
  <c r="J28" i="1"/>
  <c r="K26" i="1"/>
  <c r="J26" i="1"/>
  <c r="K22" i="1"/>
  <c r="J22" i="1"/>
  <c r="K20" i="1"/>
  <c r="J20" i="1"/>
  <c r="K27" i="1"/>
  <c r="J27" i="1"/>
  <c r="K18" i="1"/>
  <c r="J18" i="1"/>
  <c r="K19" i="1"/>
  <c r="J19" i="1"/>
  <c r="K17" i="1"/>
  <c r="J17" i="1"/>
  <c r="E10" i="3" s="1"/>
  <c r="K23" i="1"/>
  <c r="J23" i="1"/>
  <c r="K21" i="1"/>
  <c r="J21" i="1"/>
  <c r="F14" i="3"/>
  <c r="E14" i="3"/>
  <c r="T30" i="1" l="1"/>
  <c r="O23" i="3" s="1"/>
  <c r="T31" i="1"/>
  <c r="O24" i="3" s="1"/>
  <c r="V29" i="1"/>
  <c r="Q22" i="3" s="1"/>
  <c r="E22" i="3"/>
  <c r="T29" i="1"/>
  <c r="O22" i="3" s="1"/>
  <c r="AB31" i="1"/>
  <c r="W24" i="3" s="1"/>
  <c r="AA31" i="1"/>
  <c r="V31" i="1"/>
  <c r="Q24" i="3" s="1"/>
  <c r="V30" i="1"/>
  <c r="Q23" i="3" s="1"/>
  <c r="AA30" i="1"/>
  <c r="AB30" i="1"/>
  <c r="W23" i="3" s="1"/>
  <c r="T20" i="1"/>
  <c r="AA20" i="1" s="1"/>
  <c r="AG20" i="1" s="1"/>
  <c r="T24" i="1"/>
  <c r="AA24" i="1" s="1"/>
  <c r="AG24" i="1" s="1"/>
  <c r="T28" i="1"/>
  <c r="AA28" i="1" s="1"/>
  <c r="AG28" i="1" s="1"/>
  <c r="T26" i="1"/>
  <c r="AA26" i="1" s="1"/>
  <c r="AG26" i="1" s="1"/>
  <c r="T25" i="1"/>
  <c r="AA25" i="1" s="1"/>
  <c r="AG25" i="1" s="1"/>
  <c r="V25" i="1"/>
  <c r="T23" i="1"/>
  <c r="AA23" i="1" s="1"/>
  <c r="AG23" i="1" s="1"/>
  <c r="V23" i="1"/>
  <c r="Q16" i="3" s="1"/>
  <c r="T27" i="1"/>
  <c r="AA27" i="1" s="1"/>
  <c r="AG27" i="1" s="1"/>
  <c r="V27" i="1"/>
  <c r="Q20" i="3" s="1"/>
  <c r="T22" i="1"/>
  <c r="F15" i="3"/>
  <c r="T21" i="1"/>
  <c r="V21" i="1"/>
  <c r="Q14" i="3" s="1"/>
  <c r="V20" i="1"/>
  <c r="V24" i="1"/>
  <c r="Q17" i="3" s="1"/>
  <c r="V28" i="1"/>
  <c r="Q21" i="3" s="1"/>
  <c r="V22" i="1"/>
  <c r="Q15" i="3" s="1"/>
  <c r="V26" i="1"/>
  <c r="Q19" i="3" s="1"/>
  <c r="E15" i="3"/>
  <c r="T18" i="1"/>
  <c r="F11" i="3"/>
  <c r="T19" i="1"/>
  <c r="F12" i="3"/>
  <c r="F19" i="3"/>
  <c r="V19" i="1"/>
  <c r="E13" i="3"/>
  <c r="V17" i="1"/>
  <c r="Q10" i="3" s="1"/>
  <c r="F16" i="3"/>
  <c r="F17" i="3"/>
  <c r="F18" i="3"/>
  <c r="F20" i="3"/>
  <c r="F21" i="3"/>
  <c r="E21" i="3"/>
  <c r="V18" i="1"/>
  <c r="T17" i="1"/>
  <c r="F10" i="3"/>
  <c r="E20" i="3"/>
  <c r="E19" i="3"/>
  <c r="E17" i="3"/>
  <c r="E16" i="3"/>
  <c r="E12" i="3"/>
  <c r="E18" i="3"/>
  <c r="F13" i="3"/>
  <c r="E11" i="3"/>
  <c r="AA29" i="1" l="1"/>
  <c r="AB29" i="1"/>
  <c r="W22" i="3" s="1"/>
  <c r="O29" i="1"/>
  <c r="J22" i="3" s="1"/>
  <c r="AE29" i="1"/>
  <c r="AA22" i="3" s="1"/>
  <c r="AG29" i="1"/>
  <c r="AC22" i="3" s="1"/>
  <c r="V22" i="3"/>
  <c r="AG31" i="1"/>
  <c r="AC24" i="3" s="1"/>
  <c r="V24" i="3"/>
  <c r="AG30" i="1"/>
  <c r="AC23" i="3" s="1"/>
  <c r="V23" i="3"/>
  <c r="O31" i="1"/>
  <c r="J24" i="3" s="1"/>
  <c r="AE31" i="1"/>
  <c r="AA24" i="3" s="1"/>
  <c r="O30" i="1"/>
  <c r="J23" i="3" s="1"/>
  <c r="AE30" i="1"/>
  <c r="AA23" i="3" s="1"/>
  <c r="O10" i="3"/>
  <c r="O13" i="3"/>
  <c r="O18" i="3"/>
  <c r="O20" i="3"/>
  <c r="O19" i="3"/>
  <c r="O17" i="3"/>
  <c r="AE26" i="1"/>
  <c r="AA19" i="3" s="1"/>
  <c r="O26" i="1"/>
  <c r="J19" i="3" s="1"/>
  <c r="AE28" i="1"/>
  <c r="AA21" i="3" s="1"/>
  <c r="O28" i="1"/>
  <c r="J21" i="3" s="1"/>
  <c r="O20" i="1"/>
  <c r="J13" i="3" s="1"/>
  <c r="AE20" i="1"/>
  <c r="AA13" i="3" s="1"/>
  <c r="AE21" i="1"/>
  <c r="AA14" i="3" s="1"/>
  <c r="O21" i="1"/>
  <c r="J14" i="3" s="1"/>
  <c r="O27" i="1"/>
  <c r="J20" i="3" s="1"/>
  <c r="AE27" i="1"/>
  <c r="AA20" i="3" s="1"/>
  <c r="O23" i="1"/>
  <c r="J16" i="3" s="1"/>
  <c r="AE23" i="1"/>
  <c r="AA16" i="3" s="1"/>
  <c r="AE25" i="1"/>
  <c r="AA18" i="3" s="1"/>
  <c r="O25" i="1"/>
  <c r="J18" i="3" s="1"/>
  <c r="AE22" i="1"/>
  <c r="AA15" i="3" s="1"/>
  <c r="O22" i="1"/>
  <c r="J15" i="3" s="1"/>
  <c r="AE24" i="1"/>
  <c r="AA17" i="3" s="1"/>
  <c r="O24" i="1"/>
  <c r="J17" i="3" s="1"/>
  <c r="AA21" i="1"/>
  <c r="O14" i="3"/>
  <c r="AA22" i="1"/>
  <c r="O15" i="3"/>
  <c r="O18" i="1"/>
  <c r="J11" i="3" s="1"/>
  <c r="AE18" i="1"/>
  <c r="AA11" i="3" s="1"/>
  <c r="AA19" i="1"/>
  <c r="AG19" i="1" s="1"/>
  <c r="AA18" i="1"/>
  <c r="AG18" i="1" s="1"/>
  <c r="Q13" i="3"/>
  <c r="AE17" i="1"/>
  <c r="AA10" i="3" s="1"/>
  <c r="O17" i="1"/>
  <c r="O19" i="1"/>
  <c r="J12" i="3" s="1"/>
  <c r="AE19" i="1"/>
  <c r="AA12" i="3" s="1"/>
  <c r="AC19" i="3"/>
  <c r="Q12" i="3"/>
  <c r="O21" i="3"/>
  <c r="AA17" i="1"/>
  <c r="AG17" i="1" s="1"/>
  <c r="AC10" i="3" s="1"/>
  <c r="AC20" i="3"/>
  <c r="Q18" i="3"/>
  <c r="O12" i="3"/>
  <c r="O16" i="3"/>
  <c r="Q11" i="3"/>
  <c r="O11" i="3"/>
  <c r="V19" i="3"/>
  <c r="AC18" i="3"/>
  <c r="AC13" i="3"/>
  <c r="V13" i="3"/>
  <c r="AC21" i="3"/>
  <c r="AG22" i="1" l="1"/>
  <c r="AC15" i="3" s="1"/>
  <c r="V15" i="3"/>
  <c r="AG21" i="1"/>
  <c r="AC14" i="3" s="1"/>
  <c r="V14" i="3"/>
  <c r="V20" i="3"/>
  <c r="V21" i="3"/>
  <c r="P17" i="1"/>
  <c r="K10" i="3" s="1"/>
  <c r="J10" i="3"/>
  <c r="V18" i="3"/>
  <c r="AC17" i="3"/>
  <c r="V17" i="3"/>
  <c r="V10" i="3"/>
  <c r="V16" i="3"/>
  <c r="AC16" i="3"/>
  <c r="V12" i="3"/>
  <c r="AC12" i="3"/>
  <c r="AC11" i="3"/>
  <c r="V11" i="3"/>
  <c r="P18" i="1" l="1"/>
  <c r="K11" i="3" s="1"/>
  <c r="Q17" i="1"/>
  <c r="R17" i="1"/>
  <c r="M10" i="3" s="1"/>
  <c r="S17" i="1" l="1"/>
  <c r="L10" i="3"/>
  <c r="Q18" i="1"/>
  <c r="S18" i="1" s="1"/>
  <c r="R18" i="1"/>
  <c r="M11" i="3" s="1"/>
  <c r="P19" i="1"/>
  <c r="P20" i="1" s="1"/>
  <c r="X10" i="3"/>
  <c r="Z17" i="1" l="1"/>
  <c r="P21" i="1"/>
  <c r="Q20" i="1"/>
  <c r="S20" i="1" s="1"/>
  <c r="R20" i="1"/>
  <c r="L11" i="3"/>
  <c r="U18" i="1"/>
  <c r="AB18" i="1" s="1"/>
  <c r="W11" i="3" s="1"/>
  <c r="X18" i="1"/>
  <c r="S11" i="3" s="1"/>
  <c r="N11" i="3"/>
  <c r="Q19" i="1"/>
  <c r="R19" i="1"/>
  <c r="M12" i="3" s="1"/>
  <c r="K12" i="3"/>
  <c r="U17" i="1"/>
  <c r="AB17" i="1" s="1"/>
  <c r="W10" i="3" s="1"/>
  <c r="X17" i="1"/>
  <c r="S10" i="3" s="1"/>
  <c r="N10" i="3"/>
  <c r="U20" i="1" l="1"/>
  <c r="AC20" i="1" s="1"/>
  <c r="AD20" i="1" s="1"/>
  <c r="AH20" i="1" s="1"/>
  <c r="X20" i="1"/>
  <c r="Q21" i="1"/>
  <c r="S21" i="1" s="1"/>
  <c r="R21" i="1"/>
  <c r="P22" i="1"/>
  <c r="AF17" i="1"/>
  <c r="AB10" i="3" s="1"/>
  <c r="AC17" i="1"/>
  <c r="Y17" i="1"/>
  <c r="T10" i="3" s="1"/>
  <c r="W17" i="1"/>
  <c r="R10" i="3" s="1"/>
  <c r="P10" i="3"/>
  <c r="S19" i="1"/>
  <c r="L12" i="3"/>
  <c r="M13" i="3"/>
  <c r="K13" i="3"/>
  <c r="Z18" i="1"/>
  <c r="AC18" i="1"/>
  <c r="AD18" i="1" s="1"/>
  <c r="AH18" i="1" s="1"/>
  <c r="W18" i="1"/>
  <c r="R11" i="3" s="1"/>
  <c r="Y18" i="1"/>
  <c r="T11" i="3" s="1"/>
  <c r="P11" i="3"/>
  <c r="AB20" i="1" l="1"/>
  <c r="W13" i="3" s="1"/>
  <c r="Z20" i="1"/>
  <c r="AF20" i="1" s="1"/>
  <c r="U21" i="1"/>
  <c r="AB21" i="1" s="1"/>
  <c r="X21" i="1"/>
  <c r="S14" i="3" s="1"/>
  <c r="Y20" i="1"/>
  <c r="W20" i="1"/>
  <c r="P23" i="1"/>
  <c r="Q22" i="1"/>
  <c r="S22" i="1" s="1"/>
  <c r="R22" i="1"/>
  <c r="U10" i="3"/>
  <c r="X19" i="1"/>
  <c r="S12" i="3" s="1"/>
  <c r="M14" i="3"/>
  <c r="K14" i="3"/>
  <c r="U19" i="1"/>
  <c r="N12" i="3"/>
  <c r="AD17" i="1"/>
  <c r="Y10" i="3"/>
  <c r="Y11" i="3"/>
  <c r="AF18" i="1"/>
  <c r="AB11" i="3" s="1"/>
  <c r="U11" i="3"/>
  <c r="L13" i="3"/>
  <c r="AD11" i="3"/>
  <c r="Z11" i="3"/>
  <c r="AC21" i="1" l="1"/>
  <c r="AD21" i="1" s="1"/>
  <c r="AH21" i="1" s="1"/>
  <c r="U22" i="1"/>
  <c r="AC22" i="1" s="1"/>
  <c r="AD22" i="1" s="1"/>
  <c r="AH22" i="1" s="1"/>
  <c r="X22" i="1"/>
  <c r="S15" i="3" s="1"/>
  <c r="W21" i="1"/>
  <c r="R14" i="3" s="1"/>
  <c r="Y21" i="1"/>
  <c r="T14" i="3" s="1"/>
  <c r="Z21" i="1"/>
  <c r="AF21" i="1" s="1"/>
  <c r="AB14" i="3" s="1"/>
  <c r="Q23" i="1"/>
  <c r="S23" i="1" s="1"/>
  <c r="R23" i="1"/>
  <c r="P24" i="1"/>
  <c r="Z19" i="1"/>
  <c r="AF19" i="1" s="1"/>
  <c r="AB12" i="3" s="1"/>
  <c r="AB19" i="1"/>
  <c r="W12" i="3" s="1"/>
  <c r="Y19" i="1"/>
  <c r="T12" i="3" s="1"/>
  <c r="W19" i="1"/>
  <c r="R12" i="3" s="1"/>
  <c r="S13" i="3"/>
  <c r="N13" i="3"/>
  <c r="M15" i="3"/>
  <c r="K15" i="3"/>
  <c r="AH17" i="1"/>
  <c r="AD10" i="3" s="1"/>
  <c r="Z10" i="3"/>
  <c r="L14" i="3"/>
  <c r="AC19" i="1"/>
  <c r="P12" i="3"/>
  <c r="Z22" i="1" l="1"/>
  <c r="AB22" i="1"/>
  <c r="U14" i="3"/>
  <c r="U23" i="1"/>
  <c r="Z23" i="1" s="1"/>
  <c r="AF23" i="1" s="1"/>
  <c r="AB16" i="3" s="1"/>
  <c r="X23" i="1"/>
  <c r="S16" i="3" s="1"/>
  <c r="Y22" i="1"/>
  <c r="T15" i="3" s="1"/>
  <c r="W22" i="1"/>
  <c r="R15" i="3" s="1"/>
  <c r="P25" i="1"/>
  <c r="Q24" i="1"/>
  <c r="S24" i="1" s="1"/>
  <c r="R24" i="1"/>
  <c r="U12" i="3"/>
  <c r="AD19" i="1"/>
  <c r="Y12" i="3"/>
  <c r="M16" i="3"/>
  <c r="K16" i="3"/>
  <c r="N14" i="3"/>
  <c r="L15" i="3"/>
  <c r="R13" i="3"/>
  <c r="T13" i="3"/>
  <c r="P13" i="3"/>
  <c r="AB23" i="1" l="1"/>
  <c r="AF22" i="1"/>
  <c r="AB15" i="3" s="1"/>
  <c r="U15" i="3"/>
  <c r="AC23" i="1"/>
  <c r="AD23" i="1" s="1"/>
  <c r="AH23" i="1" s="1"/>
  <c r="U24" i="1"/>
  <c r="AC24" i="1" s="1"/>
  <c r="AD24" i="1" s="1"/>
  <c r="AH24" i="1" s="1"/>
  <c r="X24" i="1"/>
  <c r="Y23" i="1"/>
  <c r="T16" i="3" s="1"/>
  <c r="W23" i="1"/>
  <c r="R16" i="3" s="1"/>
  <c r="Q25" i="1"/>
  <c r="S25" i="1" s="1"/>
  <c r="R25" i="1"/>
  <c r="P26" i="1"/>
  <c r="AB24" i="1"/>
  <c r="W17" i="3" s="1"/>
  <c r="W14" i="3"/>
  <c r="P14" i="3"/>
  <c r="L16" i="3"/>
  <c r="AB13" i="3"/>
  <c r="U13" i="3"/>
  <c r="M17" i="3"/>
  <c r="K17" i="3"/>
  <c r="Y13" i="3"/>
  <c r="N15" i="3"/>
  <c r="AH19" i="1"/>
  <c r="AD12" i="3" s="1"/>
  <c r="Z12" i="3"/>
  <c r="U16" i="3"/>
  <c r="Z24" i="1" l="1"/>
  <c r="AF24" i="1" s="1"/>
  <c r="U25" i="1"/>
  <c r="Z25" i="1" s="1"/>
  <c r="AF25" i="1" s="1"/>
  <c r="X25" i="1"/>
  <c r="W24" i="1"/>
  <c r="Y24" i="1"/>
  <c r="AB25" i="1"/>
  <c r="W18" i="3" s="1"/>
  <c r="P27" i="1"/>
  <c r="Q26" i="1"/>
  <c r="S26" i="1" s="1"/>
  <c r="R26" i="1"/>
  <c r="W15" i="3"/>
  <c r="P15" i="3"/>
  <c r="AD13" i="3"/>
  <c r="Z13" i="3"/>
  <c r="M18" i="3"/>
  <c r="K18" i="3"/>
  <c r="W16" i="3"/>
  <c r="N16" i="3"/>
  <c r="Y14" i="3"/>
  <c r="L17" i="3"/>
  <c r="AC25" i="1" l="1"/>
  <c r="AD25" i="1" s="1"/>
  <c r="AH25" i="1" s="1"/>
  <c r="U26" i="1"/>
  <c r="Z26" i="1" s="1"/>
  <c r="AF26" i="1" s="1"/>
  <c r="X26" i="1"/>
  <c r="Y25" i="1"/>
  <c r="W25" i="1"/>
  <c r="AB26" i="1"/>
  <c r="W19" i="3" s="1"/>
  <c r="R27" i="1"/>
  <c r="P28" i="1"/>
  <c r="P29" i="1" s="1"/>
  <c r="K22" i="3" s="1"/>
  <c r="Q27" i="1"/>
  <c r="S27" i="1" s="1"/>
  <c r="AD14" i="3"/>
  <c r="Z14" i="3"/>
  <c r="L18" i="3"/>
  <c r="M19" i="3"/>
  <c r="K19" i="3"/>
  <c r="S17" i="3"/>
  <c r="N17" i="3"/>
  <c r="P16" i="3"/>
  <c r="Y15" i="3"/>
  <c r="Q29" i="1" l="1"/>
  <c r="R29" i="1"/>
  <c r="M22" i="3" s="1"/>
  <c r="P30" i="1"/>
  <c r="K23" i="3" s="1"/>
  <c r="AC26" i="1"/>
  <c r="AD26" i="1" s="1"/>
  <c r="AH26" i="1" s="1"/>
  <c r="U27" i="1"/>
  <c r="Z27" i="1" s="1"/>
  <c r="AF27" i="1" s="1"/>
  <c r="X27" i="1"/>
  <c r="W26" i="1"/>
  <c r="Y26" i="1"/>
  <c r="Q28" i="1"/>
  <c r="S28" i="1" s="1"/>
  <c r="R28" i="1"/>
  <c r="AD15" i="3"/>
  <c r="Z15" i="3"/>
  <c r="T17" i="3"/>
  <c r="R17" i="3"/>
  <c r="P17" i="3"/>
  <c r="L19" i="3"/>
  <c r="Y16" i="3"/>
  <c r="M20" i="3"/>
  <c r="K20" i="3"/>
  <c r="S18" i="3"/>
  <c r="N18" i="3"/>
  <c r="S29" i="1" l="1"/>
  <c r="N22" i="3" s="1"/>
  <c r="L22" i="3"/>
  <c r="R30" i="1"/>
  <c r="M23" i="3" s="1"/>
  <c r="P31" i="1"/>
  <c r="K24" i="3" s="1"/>
  <c r="Q30" i="1"/>
  <c r="U29" i="1"/>
  <c r="P22" i="3" s="1"/>
  <c r="X29" i="1"/>
  <c r="S22" i="3" s="1"/>
  <c r="Z29" i="1"/>
  <c r="AB27" i="1"/>
  <c r="W20" i="3" s="1"/>
  <c r="AC27" i="1"/>
  <c r="AD27" i="1" s="1"/>
  <c r="AH27" i="1" s="1"/>
  <c r="U28" i="1"/>
  <c r="AC28" i="1" s="1"/>
  <c r="AD28" i="1" s="1"/>
  <c r="AH28" i="1" s="1"/>
  <c r="X28" i="1"/>
  <c r="Y27" i="1"/>
  <c r="W27" i="1"/>
  <c r="AB18" i="3"/>
  <c r="U18" i="3"/>
  <c r="L20" i="3"/>
  <c r="AD16" i="3"/>
  <c r="Z16" i="3"/>
  <c r="R18" i="3"/>
  <c r="T18" i="3"/>
  <c r="P18" i="3"/>
  <c r="Y17" i="3"/>
  <c r="M21" i="3"/>
  <c r="K21" i="3"/>
  <c r="S19" i="3"/>
  <c r="N19" i="3"/>
  <c r="AB17" i="3"/>
  <c r="U17" i="3"/>
  <c r="AF29" i="1" l="1"/>
  <c r="AB22" i="3" s="1"/>
  <c r="U22" i="3"/>
  <c r="S30" i="1"/>
  <c r="N23" i="3" s="1"/>
  <c r="L23" i="3"/>
  <c r="Y29" i="1"/>
  <c r="T22" i="3" s="1"/>
  <c r="W29" i="1"/>
  <c r="R22" i="3" s="1"/>
  <c r="AC29" i="1"/>
  <c r="R31" i="1"/>
  <c r="M24" i="3" s="1"/>
  <c r="Q31" i="1"/>
  <c r="AB28" i="1"/>
  <c r="W21" i="3" s="1"/>
  <c r="Z28" i="1"/>
  <c r="AF28" i="1" s="1"/>
  <c r="Y28" i="1"/>
  <c r="W28" i="1"/>
  <c r="Y18" i="3"/>
  <c r="AD17" i="3"/>
  <c r="Z17" i="3"/>
  <c r="S20" i="3"/>
  <c r="N20" i="3"/>
  <c r="T19" i="3"/>
  <c r="R19" i="3"/>
  <c r="P19" i="3"/>
  <c r="L21" i="3"/>
  <c r="X30" i="1" l="1"/>
  <c r="S23" i="3" s="1"/>
  <c r="U30" i="1"/>
  <c r="P23" i="3" s="1"/>
  <c r="S31" i="1"/>
  <c r="N24" i="3" s="1"/>
  <c r="L24" i="3"/>
  <c r="AD29" i="1"/>
  <c r="Y22" i="3"/>
  <c r="W30" i="1"/>
  <c r="R23" i="3" s="1"/>
  <c r="Y30" i="1"/>
  <c r="T23" i="3" s="1"/>
  <c r="Y19" i="3"/>
  <c r="AB20" i="3"/>
  <c r="U20" i="3"/>
  <c r="S21" i="3"/>
  <c r="N21" i="3"/>
  <c r="AB19" i="3"/>
  <c r="U19" i="3"/>
  <c r="R20" i="3"/>
  <c r="T20" i="3"/>
  <c r="P20" i="3"/>
  <c r="AD18" i="3"/>
  <c r="Z18" i="3"/>
  <c r="U31" i="1" l="1"/>
  <c r="P24" i="3" s="1"/>
  <c r="X31" i="1"/>
  <c r="S24" i="3" s="1"/>
  <c r="AC30" i="1"/>
  <c r="AD30" i="1" s="1"/>
  <c r="Z30" i="1"/>
  <c r="AH29" i="1"/>
  <c r="AD22" i="3" s="1"/>
  <c r="Z22" i="3"/>
  <c r="AF30" i="1"/>
  <c r="AB23" i="3" s="1"/>
  <c r="U23" i="3"/>
  <c r="Z31" i="1"/>
  <c r="W31" i="1"/>
  <c r="R24" i="3" s="1"/>
  <c r="Y31" i="1"/>
  <c r="T24" i="3" s="1"/>
  <c r="AC31" i="1"/>
  <c r="T21" i="3"/>
  <c r="R21" i="3"/>
  <c r="P21" i="3"/>
  <c r="Y20" i="3"/>
  <c r="AD19" i="3"/>
  <c r="Z19" i="3"/>
  <c r="Y23" i="3" l="1"/>
  <c r="AH30" i="1"/>
  <c r="AD23" i="3" s="1"/>
  <c r="Z23" i="3"/>
  <c r="AF31" i="1"/>
  <c r="AB24" i="3" s="1"/>
  <c r="U24" i="3"/>
  <c r="AD31" i="1"/>
  <c r="Y24" i="3"/>
  <c r="AB21" i="3"/>
  <c r="U21" i="3"/>
  <c r="AD20" i="3"/>
  <c r="Z20" i="3"/>
  <c r="Y21" i="3"/>
  <c r="AH31" i="1" l="1"/>
  <c r="AD24" i="3" s="1"/>
  <c r="Z24" i="3"/>
  <c r="AD21" i="3"/>
  <c r="Z2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A8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U8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V8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8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X8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B8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C8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R9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S9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T9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Z1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A15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AB15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AF15" authorId="0" shapeId="0" xr:uid="{00000000-0006-0000-03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G15" authorId="0" shapeId="0" xr:uid="{00000000-0006-0000-03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16" authorId="0" shapeId="0" xr:uid="{00000000-0006-0000-03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X16" authorId="0" shapeId="0" xr:uid="{00000000-0006-0000-03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Y16" authorId="0" shapeId="0" xr:uid="{00000000-0006-0000-03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<sst xmlns="http://schemas.openxmlformats.org/spreadsheetml/2006/main" count="186" uniqueCount="80">
  <si>
    <t>DILATOMETER TEST RESULTS</t>
  </si>
  <si>
    <t>Test ID:</t>
  </si>
  <si>
    <t xml:space="preserve">Site: </t>
  </si>
  <si>
    <t xml:space="preserve">Location: </t>
  </si>
  <si>
    <t>Project No.:</t>
  </si>
  <si>
    <t>Membrane 1</t>
  </si>
  <si>
    <t>Membrane 2</t>
  </si>
  <si>
    <t>Membrane 3</t>
  </si>
  <si>
    <t>Depth Below Existing Ground Surface</t>
  </si>
  <si>
    <t>bar</t>
  </si>
  <si>
    <t>Mayne, 1995</t>
  </si>
  <si>
    <t>Marchetti,2001</t>
  </si>
  <si>
    <t>Schmertman, 1981</t>
  </si>
  <si>
    <t>Mayne, 2002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</si>
  <si>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</si>
  <si>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A</t>
  </si>
  <si>
    <t>B</t>
  </si>
  <si>
    <t>C</t>
  </si>
  <si>
    <t>po</t>
  </si>
  <si>
    <t>p1</t>
  </si>
  <si>
    <t>p2</t>
  </si>
  <si>
    <r>
      <t>u</t>
    </r>
    <r>
      <rPr>
        <vertAlign val="subscript"/>
        <sz val="10"/>
        <rFont val="Arial"/>
        <family val="2"/>
      </rPr>
      <t>o</t>
    </r>
  </si>
  <si>
    <r>
      <t>g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</si>
  <si>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vo</t>
    </r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</si>
  <si>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</si>
  <si>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E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</si>
  <si>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u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</si>
  <si>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</si>
  <si>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</si>
  <si>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t>M</t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</si>
  <si>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3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</si>
  <si>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4</t>
    </r>
  </si>
  <si>
    <t>(ft)</t>
  </si>
  <si>
    <t>(bar)</t>
  </si>
  <si>
    <t>(psf)</t>
  </si>
  <si>
    <t>(pcf)</t>
  </si>
  <si>
    <t>Id</t>
  </si>
  <si>
    <r>
      <t>K</t>
    </r>
    <r>
      <rPr>
        <vertAlign val="subscript"/>
        <sz val="10"/>
        <rFont val="Arial"/>
        <family val="2"/>
      </rPr>
      <t>D</t>
    </r>
  </si>
  <si>
    <r>
      <t>K</t>
    </r>
    <r>
      <rPr>
        <vertAlign val="subscript"/>
        <sz val="10"/>
        <rFont val="Arial"/>
        <family val="2"/>
      </rPr>
      <t>o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</si>
  <si>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</si>
  <si>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</si>
  <si>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</si>
  <si>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</si>
  <si>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(ksf)</t>
  </si>
  <si>
    <t xml:space="preserve">DILATOMETER DATA REDUCTION (over land) </t>
  </si>
  <si>
    <t>Before Test</t>
  </si>
  <si>
    <t>After Test</t>
  </si>
  <si>
    <t>Job No:</t>
  </si>
  <si>
    <t>Zm=</t>
  </si>
  <si>
    <r>
      <t>D</t>
    </r>
    <r>
      <rPr>
        <sz val="10"/>
        <rFont val="Arial"/>
        <family val="2"/>
      </rPr>
      <t>A=</t>
    </r>
  </si>
  <si>
    <t>Job Name:</t>
  </si>
  <si>
    <r>
      <t>D</t>
    </r>
    <r>
      <rPr>
        <sz val="10"/>
        <rFont val="Arial"/>
        <family val="2"/>
      </rPr>
      <t>B=</t>
    </r>
  </si>
  <si>
    <t>Job Location:</t>
  </si>
  <si>
    <t>Date:</t>
  </si>
  <si>
    <t>Average</t>
  </si>
  <si>
    <t>Sounding No:</t>
  </si>
  <si>
    <t>Ground Water Depth (ft):</t>
  </si>
  <si>
    <t>Water Unit Weight (psf):</t>
  </si>
  <si>
    <t>maximum depth</t>
  </si>
  <si>
    <t>ft</t>
  </si>
  <si>
    <t>Latitude:</t>
  </si>
  <si>
    <t>Longitude:</t>
  </si>
  <si>
    <t xml:space="preserve">Depth </t>
  </si>
  <si>
    <t>Invalid</t>
  </si>
  <si>
    <t>Membrane</t>
  </si>
  <si>
    <r>
      <t>D</t>
    </r>
    <r>
      <rPr>
        <sz val="10"/>
        <rFont val="Arial"/>
        <family val="2"/>
      </rPr>
      <t>A</t>
    </r>
  </si>
  <si>
    <r>
      <t>D</t>
    </r>
    <r>
      <rPr>
        <sz val="10"/>
        <rFont val="Arial"/>
        <family val="2"/>
      </rPr>
      <t>B</t>
    </r>
  </si>
  <si>
    <r>
      <t>g</t>
    </r>
    <r>
      <rPr>
        <vertAlign val="subscript"/>
        <sz val="10"/>
        <rFont val="Arial"/>
        <family val="2"/>
      </rPr>
      <t>T</t>
    </r>
  </si>
  <si>
    <r>
      <t>f</t>
    </r>
    <r>
      <rPr>
        <sz val="10"/>
        <rFont val="Arial"/>
        <family val="2"/>
      </rPr>
      <t>'</t>
    </r>
  </si>
  <si>
    <t>Test</t>
  </si>
  <si>
    <t>OCR</t>
  </si>
  <si>
    <t>SCDOT ID P038677 (ECS 34:4266)</t>
  </si>
  <si>
    <t>I-26 at I-95 Interchange Improvements</t>
  </si>
  <si>
    <t>Orangeburg County, South Carolina</t>
  </si>
  <si>
    <t>Elevation:</t>
  </si>
  <si>
    <t>DMT-2</t>
  </si>
  <si>
    <t>Station:</t>
  </si>
  <si>
    <t>Offset (ft):</t>
  </si>
  <si>
    <t>3205+90.41</t>
  </si>
  <si>
    <t>RT 0.62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</si>
</sst>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/d/yy;@"/>
    <numFmt numFmtId="166" formatCode="0.00000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165" fontId="3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5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7" xfId="0" applyBorder="1"/>
    <xf numFmtId="0" fontId="5" fillId="0" borderId="8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0" fillId="0" borderId="9" xfId="0" applyBorder="1"/>
    <xf numFmtId="0" fontId="2" fillId="0" borderId="2" xfId="0" applyFont="1" applyBorder="1"/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3" fillId="0" borderId="0" xfId="0" applyFont="1" applyAlignment="1">
      <alignment horizontal="right"/>
    </xf>
    <xf numFmtId="0" fontId="3" fillId="2" borderId="0" xfId="0" applyFont="1" applyFill="1" applyAlignment="1">
      <alignment horizontal="left"/>
    </xf>
    <xf numFmtId="0" fontId="13" fillId="0" borderId="0" xfId="0" applyFont="1"/>
    <xf numFmtId="166" fontId="3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3.7181008902077148</c:v>
                </c:pt>
                <c:pt idx="1">
                  <c:v>3.0363269424823405</c:v>
                </c:pt>
                <c:pt idx="2">
                  <c:v>3.0466926070038904</c:v>
                </c:pt>
                <c:pt idx="3">
                  <c:v>1.1103896103896103</c:v>
                </c:pt>
                <c:pt idx="4">
                  <c:v>0.72944452586838615</c:v>
                </c:pt>
                <c:pt idx="5">
                  <c:v>0.5480585614258433</c:v>
                </c:pt>
                <c:pt idx="6">
                  <c:v>0.5342791496242314</c:v>
                </c:pt>
                <c:pt idx="7">
                  <c:v>0.50196244512821153</c:v>
                </c:pt>
                <c:pt idx="8">
                  <c:v>0.81302509068407403</c:v>
                </c:pt>
                <c:pt idx="9">
                  <c:v>0.90349514827285493</c:v>
                </c:pt>
                <c:pt idx="10">
                  <c:v>0.95626221918794008</c:v>
                </c:pt>
                <c:pt idx="11">
                  <c:v>1.0006181771332969</c:v>
                </c:pt>
                <c:pt idx="12">
                  <c:v>1.0405179018772071</c:v>
                </c:pt>
                <c:pt idx="13">
                  <c:v>0.90442152813998988</c:v>
                </c:pt>
                <c:pt idx="14">
                  <c:v>1.0207244699068476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A-4449-A081-C874606B685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15.22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CA-4449-A081-C874606B685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15.22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CA-4449-A081-C874606B685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15.22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CA-4449-A081-C874606B6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70848"/>
        <c:axId val="41872768"/>
      </c:scatterChart>
      <c:valAx>
        <c:axId val="41870848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2768"/>
        <c:crosses val="autoZero"/>
        <c:crossBetween val="midCat"/>
      </c:valAx>
      <c:valAx>
        <c:axId val="418727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0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51383399209488E-2"/>
          <c:y val="0.10518292682926828"/>
          <c:w val="0.81818181818182045"/>
          <c:h val="0.86432926829268364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Entry'!$AH$17:$AH$301</c:f>
              <c:numCache>
                <c:formatCode>0.0</c:formatCode>
                <c:ptCount val="285"/>
                <c:pt idx="0">
                  <c:v>2028.7957868181268</c:v>
                </c:pt>
                <c:pt idx="1">
                  <c:v>2727.083209005978</c:v>
                </c:pt>
                <c:pt idx="2">
                  <c:v>1756.0614763438816</c:v>
                </c:pt>
                <c:pt idx="3">
                  <c:v>429.5998794202568</c:v>
                </c:pt>
                <c:pt idx="4">
                  <c:v>487.8026215471956</c:v>
                </c:pt>
                <c:pt idx="5">
                  <c:v>416.27972542676719</c:v>
                </c:pt>
                <c:pt idx="6">
                  <c:v>170.59560089027863</c:v>
                </c:pt>
                <c:pt idx="7">
                  <c:v>247.3122767291855</c:v>
                </c:pt>
                <c:pt idx="8">
                  <c:v>841.9723167927192</c:v>
                </c:pt>
                <c:pt idx="9">
                  <c:v>1168.5393503751438</c:v>
                </c:pt>
                <c:pt idx="10">
                  <c:v>1467.5525506208726</c:v>
                </c:pt>
                <c:pt idx="11">
                  <c:v>1515.44734334962</c:v>
                </c:pt>
                <c:pt idx="12">
                  <c:v>1569.9791213790918</c:v>
                </c:pt>
                <c:pt idx="13">
                  <c:v>1202.5769545722615</c:v>
                </c:pt>
                <c:pt idx="14">
                  <c:v>803.44439169226985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F-431D-A311-421A927C1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73216"/>
        <c:axId val="136504448"/>
      </c:scatterChart>
      <c:valAx>
        <c:axId val="136473216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 (ksf)</a:t>
                </a:r>
              </a:p>
            </c:rich>
          </c:tx>
          <c:layout>
            <c:manualLayout>
              <c:xMode val="edge"/>
              <c:yMode val="edge"/>
              <c:x val="0.39816127727117234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504448"/>
        <c:crosses val="autoZero"/>
        <c:crossBetween val="midCat"/>
      </c:valAx>
      <c:valAx>
        <c:axId val="13650444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64732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70959426514373469"/>
          <c:h val="7.93019012867295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5437382725776"/>
          <c:y val="0.10644677661169451"/>
          <c:w val="0.7190597336218950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Entry'!$X$17:$X$301</c:f>
              <c:numCache>
                <c:formatCode>0.00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4.9687827398393756</c:v>
                </c:pt>
                <c:pt idx="4">
                  <c:v>6.3191699658292988</c:v>
                </c:pt>
                <c:pt idx="5">
                  <c:v>6.081612501975858</c:v>
                </c:pt>
                <c:pt idx="6">
                  <c:v>3.0246335372310709</c:v>
                </c:pt>
                <c:pt idx="7">
                  <c:v>3.8960929633729813</c:v>
                </c:pt>
                <c:pt idx="8">
                  <c:v>6.3224434433246453</c:v>
                </c:pt>
                <c:pt idx="9">
                  <c:v>7.1190739258378279</c:v>
                </c:pt>
                <c:pt idx="10">
                  <c:v>7.7311603407853369</c:v>
                </c:pt>
                <c:pt idx="11">
                  <c:v>7.3277655240109265</c:v>
                </c:pt>
                <c:pt idx="12">
                  <c:v>7.0113485247008329</c:v>
                </c:pt>
                <c:pt idx="13">
                  <c:v>6.1463903847158958</c:v>
                </c:pt>
                <c:pt idx="14">
                  <c:v>4.0842789348236312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03-4E8B-96E7-C4613B38EF45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Entry'!$Y$17:$Y$98</c:f>
              <c:numCache>
                <c:formatCode>0.00</c:formatCode>
                <c:ptCount val="82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11.859420775141944</c:v>
                </c:pt>
                <c:pt idx="4">
                  <c:v>17.256118860654581</c:v>
                </c:pt>
                <c:pt idx="5">
                  <c:v>16.25484035872158</c:v>
                </c:pt>
                <c:pt idx="6">
                  <c:v>5.4671750195855875</c:v>
                </c:pt>
                <c:pt idx="7">
                  <c:v>8.1151245796250162</c:v>
                </c:pt>
                <c:pt idx="8">
                  <c:v>17.270065835844104</c:v>
                </c:pt>
                <c:pt idx="9">
                  <c:v>20.782324926293924</c:v>
                </c:pt>
                <c:pt idx="10">
                  <c:v>23.636064573580263</c:v>
                </c:pt>
                <c:pt idx="11">
                  <c:v>21.740478898085239</c:v>
                </c:pt>
                <c:pt idx="12">
                  <c:v>20.293824179267492</c:v>
                </c:pt>
                <c:pt idx="13">
                  <c:v>16.525738867179374</c:v>
                </c:pt>
                <c:pt idx="14">
                  <c:v>8.7348103831973933</c:v>
                </c:pt>
              </c:numCache>
            </c:numRef>
          </c:xVal>
          <c:yVal>
            <c:numRef>
              <c:f>'Data Entry'!$B$17:$B$98</c:f>
              <c:numCache>
                <c:formatCode>0.00</c:formatCode>
                <c:ptCount val="82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03-4E8B-96E7-C4613B38E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49440"/>
        <c:axId val="174932352"/>
      </c:scatterChart>
      <c:valAx>
        <c:axId val="173549440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9992280376729"/>
              <c:y val="1.6491768804128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32352"/>
        <c:crosses val="autoZero"/>
        <c:crossBetween val="midCat"/>
      </c:valAx>
      <c:valAx>
        <c:axId val="17493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3549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34846379496774"/>
          <c:y val="0.91604196264458226"/>
          <c:w val="0.70727188513200567"/>
          <c:h val="7.94602968206960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70613186370936"/>
          <c:y val="0.10944527736132002"/>
          <c:w val="0.72523491803024909"/>
          <c:h val="0.85457271364318244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Entry'!$AF$17:$AF$301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736.22370438199152</c:v>
                </c:pt>
                <c:pt idx="4">
                  <c:v>1237.111724289296</c:v>
                </c:pt>
                <c:pt idx="5">
                  <c:v>1410.6504702613756</c:v>
                </c:pt>
                <c:pt idx="6">
                  <c:v>675.76026763556479</c:v>
                </c:pt>
                <c:pt idx="7">
                  <c:v>981.356479840676</c:v>
                </c:pt>
                <c:pt idx="8">
                  <c:v>1915.7041270013099</c:v>
                </c:pt>
                <c:pt idx="9">
                  <c:v>2366.2705044406389</c:v>
                </c:pt>
                <c:pt idx="10">
                  <c:v>2788.9853866297503</c:v>
                </c:pt>
                <c:pt idx="11">
                  <c:v>2764.1421924635697</c:v>
                </c:pt>
                <c:pt idx="12">
                  <c:v>2764.1810404931034</c:v>
                </c:pt>
                <c:pt idx="13">
                  <c:v>2466.7435001374756</c:v>
                </c:pt>
                <c:pt idx="14">
                  <c:v>1548.5996274125059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6-42CE-AC4B-D32E4FADE062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Entry'!$AG$17:$AG$301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450.28922400000005</c:v>
                </c:pt>
                <c:pt idx="4">
                  <c:v>712.50542100000007</c:v>
                </c:pt>
                <c:pt idx="5">
                  <c:v>820.27408500000013</c:v>
                </c:pt>
                <c:pt idx="6">
                  <c:v>467.91688984275055</c:v>
                </c:pt>
                <c:pt idx="7">
                  <c:v>637.84290061425031</c:v>
                </c:pt>
                <c:pt idx="8">
                  <c:v>1103.1928943857497</c:v>
                </c:pt>
                <c:pt idx="9">
                  <c:v>1322.8261571572493</c:v>
                </c:pt>
                <c:pt idx="10">
                  <c:v>1527.3175000475007</c:v>
                </c:pt>
                <c:pt idx="11">
                  <c:v>1534.1285368190001</c:v>
                </c:pt>
                <c:pt idx="12">
                  <c:v>1551.1734195905001</c:v>
                </c:pt>
                <c:pt idx="13">
                  <c:v>1430.5835163619995</c:v>
                </c:pt>
                <c:pt idx="14">
                  <c:v>994.72850013349921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36-42CE-AC4B-D32E4FADE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392"/>
        <c:axId val="41212928"/>
      </c:scatterChart>
      <c:valAx>
        <c:axId val="4121139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41403157938742"/>
              <c:y val="1.499257546935080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12928"/>
        <c:crosses val="autoZero"/>
        <c:crossBetween val="midCat"/>
      </c:valAx>
      <c:valAx>
        <c:axId val="412129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113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7059950839479"/>
          <c:y val="0.91154422210985164"/>
          <c:w val="0.72919801691455643"/>
          <c:h val="8.395803735542282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38674558463476"/>
          <c:y val="0.10194902548725659"/>
          <c:w val="0.68154698233853905"/>
          <c:h val="0.8605697151424285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Entry'!$AB$17:$AB$301</c:f>
              <c:numCache>
                <c:formatCode>0.0</c:formatCode>
                <c:ptCount val="285"/>
                <c:pt idx="0">
                  <c:v>45.675796164428334</c:v>
                </c:pt>
                <c:pt idx="1">
                  <c:v>45.110237745521694</c:v>
                </c:pt>
                <c:pt idx="2">
                  <c:v>42.545261299765272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1-47A3-A52E-47D427473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7888"/>
        <c:axId val="41252352"/>
      </c:scatterChart>
      <c:valAx>
        <c:axId val="4123788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strike="noStrike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251776454772552"/>
              <c:y val="7.496287734675401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52352"/>
        <c:crosses val="autoZero"/>
        <c:crossBetween val="midCat"/>
        <c:majorUnit val="10"/>
        <c:minorUnit val="5"/>
      </c:valAx>
      <c:valAx>
        <c:axId val="4125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378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779015427949594"/>
          <c:y val="0.91004502877507365"/>
          <c:w val="0.77282568337494695"/>
          <c:h val="8.54572306902003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3.7181008902077148</c:v>
                </c:pt>
                <c:pt idx="1">
                  <c:v>3.0363269424823405</c:v>
                </c:pt>
                <c:pt idx="2">
                  <c:v>3.0466926070038904</c:v>
                </c:pt>
                <c:pt idx="3">
                  <c:v>1.1103896103896103</c:v>
                </c:pt>
                <c:pt idx="4">
                  <c:v>0.72944452586838615</c:v>
                </c:pt>
                <c:pt idx="5">
                  <c:v>0.5480585614258433</c:v>
                </c:pt>
                <c:pt idx="6">
                  <c:v>0.5342791496242314</c:v>
                </c:pt>
                <c:pt idx="7">
                  <c:v>0.50196244512821153</c:v>
                </c:pt>
                <c:pt idx="8">
                  <c:v>0.81302509068407403</c:v>
                </c:pt>
                <c:pt idx="9">
                  <c:v>0.90349514827285493</c:v>
                </c:pt>
                <c:pt idx="10">
                  <c:v>0.95626221918794008</c:v>
                </c:pt>
                <c:pt idx="11">
                  <c:v>1.0006181771332969</c:v>
                </c:pt>
                <c:pt idx="12">
                  <c:v>1.0405179018772071</c:v>
                </c:pt>
                <c:pt idx="13">
                  <c:v>0.90442152813998988</c:v>
                </c:pt>
                <c:pt idx="14">
                  <c:v>1.0207244699068476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31-44CB-983E-CA8640A769C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15.22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31-44CB-983E-CA8640A769C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15.22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31-44CB-983E-CA8640A769C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15.22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31-44CB-983E-CA8640A76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78560"/>
        <c:axId val="41784832"/>
      </c:scatterChart>
      <c:valAx>
        <c:axId val="4177856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84832"/>
        <c:crosses val="autoZero"/>
        <c:crossBetween val="midCat"/>
      </c:valAx>
      <c:valAx>
        <c:axId val="4178483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78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01637703365512E-2"/>
          <c:y val="0.10623462093715179"/>
          <c:w val="0.85151335494352354"/>
          <c:h val="0.86483959016441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Entry'!$J$15</c:f>
              <c:strCache>
                <c:ptCount val="1"/>
                <c:pt idx="0">
                  <c:v>po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Entry'!$J$17:$J$301</c:f>
              <c:numCache>
                <c:formatCode>0.00</c:formatCode>
                <c:ptCount val="285"/>
                <c:pt idx="0">
                  <c:v>2.0220000000000002</c:v>
                </c:pt>
                <c:pt idx="1">
                  <c:v>3.4685000000000006</c:v>
                </c:pt>
                <c:pt idx="2">
                  <c:v>2.6985000000000001</c:v>
                </c:pt>
                <c:pt idx="3">
                  <c:v>2.1560000000000001</c:v>
                </c:pt>
                <c:pt idx="4">
                  <c:v>3.4115000000000006</c:v>
                </c:pt>
                <c:pt idx="5">
                  <c:v>3.9275000000000002</c:v>
                </c:pt>
                <c:pt idx="6">
                  <c:v>2.2430000000000003</c:v>
                </c:pt>
                <c:pt idx="7">
                  <c:v>3.0870000000000006</c:v>
                </c:pt>
                <c:pt idx="8">
                  <c:v>5.3454999999999995</c:v>
                </c:pt>
                <c:pt idx="9">
                  <c:v>6.4275000000000002</c:v>
                </c:pt>
                <c:pt idx="10">
                  <c:v>7.4370000000000003</c:v>
                </c:pt>
                <c:pt idx="11">
                  <c:v>7.5</c:v>
                </c:pt>
                <c:pt idx="12">
                  <c:v>7.612000000000001</c:v>
                </c:pt>
                <c:pt idx="13">
                  <c:v>7.0650000000000004</c:v>
                </c:pt>
                <c:pt idx="14">
                  <c:v>5.0085000000000006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F-49E3-8D2F-601F113499D7}"/>
            </c:ext>
          </c:extLst>
        </c:ser>
        <c:ser>
          <c:idx val="2"/>
          <c:order val="1"/>
          <c:tx>
            <c:strRef>
              <c:f>'Data Entry'!$K$15</c:f>
              <c:strCache>
                <c:ptCount val="1"/>
                <c:pt idx="0">
                  <c:v>p1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Entry'!$K$17:$K$301</c:f>
              <c:numCache>
                <c:formatCode>0.00</c:formatCode>
                <c:ptCount val="285"/>
                <c:pt idx="0">
                  <c:v>9.5400000000000009</c:v>
                </c:pt>
                <c:pt idx="1">
                  <c:v>14</c:v>
                </c:pt>
                <c:pt idx="2">
                  <c:v>10.92</c:v>
                </c:pt>
                <c:pt idx="3">
                  <c:v>4.55</c:v>
                </c:pt>
                <c:pt idx="4">
                  <c:v>5.9</c:v>
                </c:pt>
                <c:pt idx="5">
                  <c:v>6.08</c:v>
                </c:pt>
                <c:pt idx="6">
                  <c:v>3.44</c:v>
                </c:pt>
                <c:pt idx="7">
                  <c:v>4.62</c:v>
                </c:pt>
                <c:pt idx="8">
                  <c:v>9.64</c:v>
                </c:pt>
                <c:pt idx="9">
                  <c:v>12.15</c:v>
                </c:pt>
                <c:pt idx="10">
                  <c:v>14.43</c:v>
                </c:pt>
                <c:pt idx="11">
                  <c:v>14.85</c:v>
                </c:pt>
                <c:pt idx="12">
                  <c:v>15.34</c:v>
                </c:pt>
                <c:pt idx="13">
                  <c:v>13.26</c:v>
                </c:pt>
                <c:pt idx="14">
                  <c:v>9.8699999999999992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0F-49E3-8D2F-601F11349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06464"/>
        <c:axId val="41833216"/>
      </c:scatterChart>
      <c:valAx>
        <c:axId val="4180646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 and p1 (bar)</a:t>
                </a:r>
              </a:p>
            </c:rich>
          </c:tx>
          <c:layout>
            <c:manualLayout>
              <c:xMode val="edge"/>
              <c:yMode val="edge"/>
              <c:x val="0.28383762306391541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33216"/>
        <c:crosses val="autoZero"/>
        <c:crossBetween val="midCat"/>
      </c:valAx>
      <c:valAx>
        <c:axId val="418332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064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13368846330208906"/>
          <c:h val="6.52211144985315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0187315200396"/>
          <c:y val="0.10794602698650729"/>
          <c:w val="0.7886434354536611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Entry'!$U$16</c:f>
              <c:strCache>
                <c:ptCount val="1"/>
                <c:pt idx="0">
                  <c:v>KD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Entry'!$U$17:$U$301</c:f>
              <c:numCache>
                <c:formatCode>0.0</c:formatCode>
                <c:ptCount val="285"/>
                <c:pt idx="0">
                  <c:v>36.415580054750521</c:v>
                </c:pt>
                <c:pt idx="1">
                  <c:v>31.060801777730354</c:v>
                </c:pt>
                <c:pt idx="2">
                  <c:v>16.038313612543785</c:v>
                </c:pt>
                <c:pt idx="3">
                  <c:v>9.7618521411382631</c:v>
                </c:pt>
                <c:pt idx="4">
                  <c:v>12.414872231491746</c:v>
                </c:pt>
                <c:pt idx="5">
                  <c:v>11.948158157123492</c:v>
                </c:pt>
                <c:pt idx="6">
                  <c:v>5.9423055741278406</c:v>
                </c:pt>
                <c:pt idx="7">
                  <c:v>7.6544066078054644</c:v>
                </c:pt>
                <c:pt idx="8">
                  <c:v>12.421303424999302</c:v>
                </c:pt>
                <c:pt idx="9">
                  <c:v>13.986392781606735</c:v>
                </c:pt>
                <c:pt idx="10">
                  <c:v>15.188920119421093</c:v>
                </c:pt>
                <c:pt idx="11">
                  <c:v>14.396395921436007</c:v>
                </c:pt>
                <c:pt idx="12">
                  <c:v>13.774751522005564</c:v>
                </c:pt>
                <c:pt idx="13">
                  <c:v>12.07542315268349</c:v>
                </c:pt>
                <c:pt idx="14">
                  <c:v>8.0241236440542849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BE-4BCF-8162-75DB510AE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41408"/>
        <c:axId val="41843328"/>
      </c:scatterChart>
      <c:valAx>
        <c:axId val="41841408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Horizontal Stress Index, KD </a:t>
                </a:r>
              </a:p>
            </c:rich>
          </c:tx>
          <c:layout>
            <c:manualLayout>
              <c:xMode val="edge"/>
              <c:yMode val="edge"/>
              <c:x val="0.10303878681831442"/>
              <c:y val="1.349322160418026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43328"/>
        <c:crosses val="autoZero"/>
        <c:crossBetween val="midCat"/>
      </c:valAx>
      <c:valAx>
        <c:axId val="418433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414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ED (Bar)</a:t>
            </a:r>
          </a:p>
        </c:rich>
      </c:tx>
      <c:layout>
        <c:manualLayout>
          <c:xMode val="edge"/>
          <c:yMode val="edge"/>
          <c:x val="0.39891542128662666"/>
          <c:y val="2.6986443208360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1701290337969"/>
          <c:y val="0.11694152923538242"/>
          <c:w val="0.77340774838807402"/>
          <c:h val="0.845577211394303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Entry'!$V$15</c:f>
              <c:strCache>
                <c:ptCount val="1"/>
                <c:pt idx="0">
                  <c:v>ED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Entry'!$V$17:$V$301</c:f>
              <c:numCache>
                <c:formatCode>0.00</c:formatCode>
                <c:ptCount val="285"/>
                <c:pt idx="0">
                  <c:v>260.87460000000004</c:v>
                </c:pt>
                <c:pt idx="1">
                  <c:v>365.44305000000003</c:v>
                </c:pt>
                <c:pt idx="2">
                  <c:v>285.28604999999999</c:v>
                </c:pt>
                <c:pt idx="3">
                  <c:v>83.071799999999996</c:v>
                </c:pt>
                <c:pt idx="4">
                  <c:v>86.350949999999997</c:v>
                </c:pt>
                <c:pt idx="5">
                  <c:v>74.691749999999999</c:v>
                </c:pt>
                <c:pt idx="6">
                  <c:v>41.535899999999991</c:v>
                </c:pt>
                <c:pt idx="7">
                  <c:v>53.195099999999989</c:v>
                </c:pt>
                <c:pt idx="8">
                  <c:v>149.01915000000005</c:v>
                </c:pt>
                <c:pt idx="9">
                  <c:v>198.57075000000003</c:v>
                </c:pt>
                <c:pt idx="10">
                  <c:v>242.65710000000001</c:v>
                </c:pt>
                <c:pt idx="11">
                  <c:v>255.04500000000002</c:v>
                </c:pt>
                <c:pt idx="12">
                  <c:v>268.16159999999996</c:v>
                </c:pt>
                <c:pt idx="13">
                  <c:v>214.9665</c:v>
                </c:pt>
                <c:pt idx="14">
                  <c:v>168.69404999999998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98-4B66-A245-DE7D82A44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63040"/>
        <c:axId val="41864576"/>
      </c:scatterChart>
      <c:valAx>
        <c:axId val="4186304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64576"/>
        <c:crosses val="autoZero"/>
        <c:crossBetween val="midCat"/>
      </c:valAx>
      <c:valAx>
        <c:axId val="4186457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630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jp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image" Target="../media/image1.jpg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077" name="Chart 1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078" name="Chart 3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079" name="Chart 4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080" name="Chart 5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081" name="Chart 6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086" name="Rectangle 1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585107</xdr:colOff>
      <xdr:row>1</xdr:row>
      <xdr:rowOff>54428</xdr:rowOff>
    </xdr:from>
    <xdr:to>
      <xdr:col>4</xdr:col>
      <xdr:colOff>23857</xdr:colOff>
      <xdr:row>7</xdr:row>
      <xdr:rowOff>153488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0F37646-078F-0046-74F3-03E9CE8DD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28" y="217714"/>
          <a:ext cx="1275715" cy="1146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7190" name="Chart 1">
          <a:extLst>
            <a:ext uri="{FF2B5EF4-FFF2-40B4-BE49-F238E27FC236}">
              <a16:creationId xmlns:a16="http://schemas.microsoft.com/office/drawing/2014/main" id="{00000000-0008-0000-0100-00001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7191" name="Chart 2">
          <a:extLst>
            <a:ext uri="{FF2B5EF4-FFF2-40B4-BE49-F238E27FC236}">
              <a16:creationId xmlns:a16="http://schemas.microsoft.com/office/drawing/2014/main" id="{00000000-0008-0000-0100-00001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7192" name="Chart 4">
          <a:extLst>
            <a:ext uri="{FF2B5EF4-FFF2-40B4-BE49-F238E27FC236}">
              <a16:creationId xmlns:a16="http://schemas.microsoft.com/office/drawing/2014/main" id="{00000000-0008-0000-0100-000018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16</xdr:col>
      <xdr:colOff>304800</xdr:colOff>
      <xdr:row>48</xdr:row>
      <xdr:rowOff>95250</xdr:rowOff>
    </xdr:to>
    <xdr:graphicFrame macro="">
      <xdr:nvGraphicFramePr>
        <xdr:cNvPr id="7193" name="Chart 5">
          <a:extLst>
            <a:ext uri="{FF2B5EF4-FFF2-40B4-BE49-F238E27FC236}">
              <a16:creationId xmlns:a16="http://schemas.microsoft.com/office/drawing/2014/main" id="{00000000-0008-0000-0100-000019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7174" name="Text Box 6">
          <a:extLst>
            <a:ext uri="{FF2B5EF4-FFF2-40B4-BE49-F238E27FC236}">
              <a16:creationId xmlns:a16="http://schemas.microsoft.com/office/drawing/2014/main" id="{00000000-0008-0000-0100-0000061C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100-0000071C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100-0000081C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100-0000091C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16</xdr:col>
      <xdr:colOff>342900</xdr:colOff>
      <xdr:row>48</xdr:row>
      <xdr:rowOff>133350</xdr:rowOff>
    </xdr:to>
    <xdr:sp macro="" textlink="">
      <xdr:nvSpPr>
        <xdr:cNvPr id="7198" name="Rectangle 10">
          <a:extLst>
            <a:ext uri="{FF2B5EF4-FFF2-40B4-BE49-F238E27FC236}">
              <a16:creationId xmlns:a16="http://schemas.microsoft.com/office/drawing/2014/main" id="{00000000-0008-0000-0100-00001E1C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996315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585110</xdr:colOff>
      <xdr:row>1</xdr:row>
      <xdr:rowOff>40820</xdr:rowOff>
    </xdr:from>
    <xdr:to>
      <xdr:col>4</xdr:col>
      <xdr:colOff>23860</xdr:colOff>
      <xdr:row>7</xdr:row>
      <xdr:rowOff>139880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BAE534D-1F18-A7CC-84C9-95CC7548B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31" y="204106"/>
          <a:ext cx="1275715" cy="11468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0</xdr:row>
      <xdr:rowOff>38100</xdr:rowOff>
    </xdr:from>
    <xdr:to>
      <xdr:col>29</xdr:col>
      <xdr:colOff>170815</xdr:colOff>
      <xdr:row>6</xdr:row>
      <xdr:rowOff>118110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891082D3-E92C-4A25-6686-69D61B2B4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5500" y="38100"/>
          <a:ext cx="1275715" cy="1146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2:X13"/>
  <sheetViews>
    <sheetView view="pageBreakPreview" zoomScale="70" zoomScaleNormal="75" zoomScaleSheetLayoutView="70" workbookViewId="0">
      <selection activeCell="AH20" sqref="AH20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DMT-2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15.22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F2:X13"/>
  <sheetViews>
    <sheetView view="pageBreakPreview" zoomScale="70" zoomScaleNormal="75" zoomScaleSheetLayoutView="70" workbookViewId="0">
      <selection activeCell="AB48" sqref="AB48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DMT-2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15.22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105"/>
  <sheetViews>
    <sheetView tabSelected="1" view="pageBreakPreview" zoomScale="75" zoomScaleNormal="50" zoomScaleSheetLayoutView="50" workbookViewId="0">
      <selection activeCell="F5" sqref="F5:F6"/>
    </sheetView>
  </sheetViews>
  <sheetFormatPr defaultRowHeight="12.75" x14ac:dyDescent="0.2"/>
  <cols>
    <col min="1" max="5" width="7.7109375" customWidth="1"/>
    <col min="6" max="7" width="9" customWidth="1"/>
    <col min="8" max="8" width="13.7109375" customWidth="1"/>
    <col min="9" max="9" width="7.7109375" hidden="1" customWidth="1"/>
    <col min="10" max="10" width="13.42578125" customWidth="1"/>
    <col min="11" max="12" width="13.7109375" bestFit="1" customWidth="1"/>
    <col min="13" max="14" width="7.7109375" hidden="1" customWidth="1"/>
    <col min="15" max="15" width="11.7109375" customWidth="1"/>
    <col min="16" max="20" width="7.7109375" customWidth="1"/>
    <col min="21" max="22" width="7.7109375" hidden="1" customWidth="1"/>
    <col min="23" max="23" width="7.7109375" customWidth="1"/>
    <col min="24" max="24" width="7.7109375" hidden="1" customWidth="1"/>
    <col min="25" max="25" width="7.7109375" customWidth="1"/>
    <col min="26" max="26" width="7.7109375" hidden="1" customWidth="1"/>
    <col min="27" max="30" width="7.7109375" customWidth="1"/>
  </cols>
  <sheetData>
    <row r="1" spans="1:30" ht="14.25" x14ac:dyDescent="0.2">
      <c r="C1" s="7" t="str">
        <f>'Data Entry'!C4</f>
        <v>Job No:</v>
      </c>
      <c r="D1" s="20" t="str">
        <f>'Data Entry'!D4</f>
        <v>SCDOT ID P038677 (ECS 34:4266)</v>
      </c>
      <c r="G1" s="47"/>
      <c r="H1" s="48"/>
      <c r="I1" s="48"/>
      <c r="J1" s="48"/>
      <c r="K1" s="48"/>
      <c r="R1" s="21">
        <v>1</v>
      </c>
      <c r="S1" t="s">
        <v>8</v>
      </c>
    </row>
    <row r="2" spans="1:30" ht="14.25" x14ac:dyDescent="0.2">
      <c r="C2" s="7" t="str">
        <f>'Data Entry'!C5</f>
        <v>Job Name:</v>
      </c>
      <c r="D2" s="20" t="str">
        <f>'Data Entry'!D5</f>
        <v>I-26 at I-95 Interchange Improvements</v>
      </c>
      <c r="G2" s="49"/>
      <c r="H2" s="50"/>
      <c r="I2" s="50"/>
      <c r="J2" s="50"/>
      <c r="K2" s="50"/>
      <c r="L2" s="7" t="s">
        <v>76</v>
      </c>
      <c r="N2" t="s">
        <v>9</v>
      </c>
      <c r="O2" s="20" t="str">
        <f>'Data Entry'!H11</f>
        <v>3205+90.41</v>
      </c>
      <c r="R2" s="21">
        <v>2</v>
      </c>
      <c r="S2" t="s">
        <v>10</v>
      </c>
    </row>
    <row r="3" spans="1:30" ht="14.25" x14ac:dyDescent="0.2">
      <c r="C3" s="7" t="str">
        <f>'Data Entry'!C6</f>
        <v>Job Location:</v>
      </c>
      <c r="D3" s="20" t="str">
        <f>'Data Entry'!D6</f>
        <v>Orangeburg County, South Carolina</v>
      </c>
      <c r="G3" s="49"/>
      <c r="H3" s="50"/>
      <c r="I3" s="50"/>
      <c r="J3" s="50"/>
      <c r="K3" s="50"/>
      <c r="L3" s="7" t="s">
        <v>77</v>
      </c>
      <c r="N3" t="s">
        <v>9</v>
      </c>
      <c r="O3" s="20" t="str">
        <f>'Data Entry'!H12</f>
        <v>RT 0.62</v>
      </c>
      <c r="R3" s="21">
        <v>3</v>
      </c>
      <c r="S3" t="s">
        <v>11</v>
      </c>
    </row>
    <row r="4" spans="1:30" ht="14.25" x14ac:dyDescent="0.2">
      <c r="C4" s="7" t="str">
        <f>'Data Entry'!C7</f>
        <v>Date:</v>
      </c>
      <c r="D4" s="23">
        <f>'Data Entry'!D7</f>
        <v>44938</v>
      </c>
      <c r="G4" s="51"/>
      <c r="H4" s="50"/>
      <c r="I4" s="52"/>
      <c r="J4" s="52"/>
      <c r="K4" s="52"/>
      <c r="L4" s="7" t="str">
        <f>'Data Entry'!C11</f>
        <v>Latitude:</v>
      </c>
      <c r="M4">
        <f>'Data Entry'!D11</f>
        <v>33.318539000000001</v>
      </c>
      <c r="N4">
        <f>'Data Entry'!E11</f>
        <v>0</v>
      </c>
      <c r="O4" s="57">
        <f>IF('Data Entry'!D11="","",'Data Entry'!D11)</f>
        <v>33.318539000000001</v>
      </c>
      <c r="R4" s="21">
        <v>4</v>
      </c>
      <c r="S4" t="s">
        <v>12</v>
      </c>
    </row>
    <row r="5" spans="1:30" ht="14.25" x14ac:dyDescent="0.2">
      <c r="C5" s="7" t="str">
        <f>'Data Entry'!C8</f>
        <v>Sounding No:</v>
      </c>
      <c r="D5" s="20" t="str">
        <f>'Data Entry'!D8</f>
        <v>DMT-2</v>
      </c>
      <c r="F5" s="8" t="s">
        <v>49</v>
      </c>
      <c r="G5">
        <f>'Data Entry'!R8</f>
        <v>0.08</v>
      </c>
      <c r="L5" s="7" t="str">
        <f>'Data Entry'!C12</f>
        <v>Longitude:</v>
      </c>
      <c r="M5">
        <f>'Data Entry'!D12</f>
        <v>-80.547918999999993</v>
      </c>
      <c r="N5">
        <f>'Data Entry'!E12</f>
        <v>0</v>
      </c>
      <c r="O5" s="57">
        <f>IF('Data Entry'!D12="","",'Data Entry'!D12)</f>
        <v>-80.547918999999993</v>
      </c>
      <c r="R5" s="21">
        <v>5</v>
      </c>
      <c r="S5" t="s">
        <v>13</v>
      </c>
    </row>
    <row r="6" spans="1:30" ht="14.25" x14ac:dyDescent="0.2">
      <c r="C6" s="7" t="str">
        <f>'Data Entry'!C9</f>
        <v>Ground Water Depth (ft):</v>
      </c>
      <c r="D6" s="20">
        <f>'Data Entry'!D9</f>
        <v>7</v>
      </c>
      <c r="F6" s="8" t="s">
        <v>51</v>
      </c>
      <c r="G6">
        <f>'Data Entry'!R9</f>
        <v>0.17</v>
      </c>
      <c r="L6" s="53" t="s">
        <v>74</v>
      </c>
      <c r="O6" s="20">
        <f>'Data Entry'!D13</f>
        <v>100.9</v>
      </c>
      <c r="R6" s="21"/>
    </row>
    <row r="7" spans="1:30" ht="12" customHeight="1" x14ac:dyDescent="0.2">
      <c r="B7" s="7"/>
      <c r="C7" s="20"/>
      <c r="R7" s="21"/>
    </row>
    <row r="8" spans="1:30" ht="18.75" customHeight="1" x14ac:dyDescent="0.3">
      <c r="A8" s="9" t="s">
        <v>14</v>
      </c>
      <c r="B8" s="9" t="s">
        <v>15</v>
      </c>
      <c r="C8" s="9" t="s">
        <v>16</v>
      </c>
      <c r="D8" s="9" t="s">
        <v>17</v>
      </c>
      <c r="E8" s="9" t="s">
        <v>18</v>
      </c>
      <c r="F8" s="9" t="s">
        <v>19</v>
      </c>
      <c r="G8" s="9" t="s">
        <v>20</v>
      </c>
      <c r="H8" s="9" t="s">
        <v>21</v>
      </c>
      <c r="I8" s="9" t="s">
        <v>21</v>
      </c>
      <c r="J8" s="12" t="s">
        <v>22</v>
      </c>
      <c r="K8" s="12" t="s">
        <v>23</v>
      </c>
      <c r="L8" s="12" t="s">
        <v>24</v>
      </c>
      <c r="M8" s="12" t="s">
        <v>23</v>
      </c>
      <c r="N8" s="12" t="s">
        <v>24</v>
      </c>
      <c r="Q8" s="9" t="s">
        <v>25</v>
      </c>
      <c r="R8" s="9"/>
      <c r="S8" s="9"/>
      <c r="T8" s="9"/>
      <c r="U8" s="9" t="s">
        <v>26</v>
      </c>
      <c r="V8" s="9" t="s">
        <v>26</v>
      </c>
      <c r="W8" s="12" t="s">
        <v>27</v>
      </c>
      <c r="X8" s="12" t="s">
        <v>28</v>
      </c>
      <c r="Z8" s="9" t="s">
        <v>29</v>
      </c>
      <c r="AA8" s="9" t="s">
        <v>25</v>
      </c>
      <c r="AB8" s="41" t="s">
        <v>30</v>
      </c>
      <c r="AC8" s="41" t="s">
        <v>31</v>
      </c>
      <c r="AD8" s="9" t="s">
        <v>29</v>
      </c>
    </row>
    <row r="9" spans="1:30" ht="16.5" thickBot="1" x14ac:dyDescent="0.35">
      <c r="A9" s="16" t="s">
        <v>32</v>
      </c>
      <c r="B9" s="16" t="s">
        <v>33</v>
      </c>
      <c r="C9" s="16" t="s">
        <v>33</v>
      </c>
      <c r="D9" s="16" t="s">
        <v>33</v>
      </c>
      <c r="E9" s="16" t="s">
        <v>33</v>
      </c>
      <c r="F9" s="16" t="s">
        <v>33</v>
      </c>
      <c r="G9" s="16" t="s">
        <v>33</v>
      </c>
      <c r="H9" s="16" t="s">
        <v>34</v>
      </c>
      <c r="I9" s="16" t="s">
        <v>33</v>
      </c>
      <c r="J9" s="16" t="s">
        <v>35</v>
      </c>
      <c r="K9" s="16" t="s">
        <v>34</v>
      </c>
      <c r="L9" s="16" t="s">
        <v>34</v>
      </c>
      <c r="M9" s="16" t="s">
        <v>33</v>
      </c>
      <c r="N9" s="16" t="s">
        <v>33</v>
      </c>
      <c r="O9" s="16" t="s">
        <v>36</v>
      </c>
      <c r="P9" s="16" t="s">
        <v>37</v>
      </c>
      <c r="Q9" s="16" t="s">
        <v>33</v>
      </c>
      <c r="R9" s="16" t="s">
        <v>38</v>
      </c>
      <c r="S9" s="16" t="s">
        <v>39</v>
      </c>
      <c r="T9" s="16" t="s">
        <v>40</v>
      </c>
      <c r="U9" s="16" t="s">
        <v>33</v>
      </c>
      <c r="V9" s="16" t="s">
        <v>33</v>
      </c>
      <c r="W9" s="16" t="s">
        <v>41</v>
      </c>
      <c r="X9" s="16" t="s">
        <v>41</v>
      </c>
      <c r="Y9" s="16" t="s">
        <v>42</v>
      </c>
      <c r="Z9" s="16" t="s">
        <v>33</v>
      </c>
      <c r="AA9" s="16" t="s">
        <v>43</v>
      </c>
      <c r="AB9" s="16" t="s">
        <v>34</v>
      </c>
      <c r="AC9" s="16" t="s">
        <v>34</v>
      </c>
      <c r="AD9" s="16" t="s">
        <v>43</v>
      </c>
    </row>
    <row r="10" spans="1:30" ht="13.5" thickTop="1" x14ac:dyDescent="0.2">
      <c r="A10" s="13">
        <f>'Data Entry'!B17</f>
        <v>1.0171100078225137</v>
      </c>
      <c r="B10" s="9">
        <f>'Data Entry'!C17</f>
        <v>2.2999999999999998</v>
      </c>
      <c r="C10" s="9">
        <f>'Data Entry'!D17</f>
        <v>9.7100000000000009</v>
      </c>
      <c r="D10" s="9" t="str">
        <f>IF('Data Entry'!E17="","",'Data Entry'!E17)</f>
        <v/>
      </c>
      <c r="E10" s="13">
        <f>IF('Data Entry'!J17=-99,"",'Data Entry'!J17)</f>
        <v>2.0220000000000002</v>
      </c>
      <c r="F10" s="9">
        <f>IF('Data Entry'!K17=-99,"",'Data Entry'!K17)</f>
        <v>9.5400000000000009</v>
      </c>
      <c r="G10" s="11" t="str">
        <f>IF('Data Entry'!L17=-99,"",'Data Entry'!L17)</f>
        <v/>
      </c>
      <c r="H10" s="14">
        <f>'Data Entry'!M17</f>
        <v>0</v>
      </c>
      <c r="I10" s="14">
        <f>'Data Entry'!N17</f>
        <v>0</v>
      </c>
      <c r="J10" s="14">
        <f>'Data Entry'!O17</f>
        <v>114.01678451425482</v>
      </c>
      <c r="K10" s="14">
        <f>'Data Entry'!P17</f>
        <v>115.96761258919159</v>
      </c>
      <c r="L10" s="14">
        <f>'Data Entry'!Q17</f>
        <v>115.96761258919159</v>
      </c>
      <c r="M10">
        <f>'Data Entry'!R17</f>
        <v>5.5525684252727546E-2</v>
      </c>
      <c r="N10">
        <f>'Data Entry'!S17</f>
        <v>5.5525684252727546E-2</v>
      </c>
      <c r="O10" s="11">
        <f>IF('Data Entry'!T17=-99,"",'Data Entry'!T17)</f>
        <v>3.7181008902077148</v>
      </c>
      <c r="P10" s="13">
        <f>IF('Data Entry'!U17=-99,"",'Data Entry'!U17)</f>
        <v>36.415580054750521</v>
      </c>
      <c r="Q10" s="14">
        <f>IF('Data Entry'!V17=-99,"",'Data Entry'!V17)</f>
        <v>260.87460000000004</v>
      </c>
      <c r="R10" s="13" t="str">
        <f>IF('Data Entry'!W17=-99,"",'Data Entry'!W17)</f>
        <v/>
      </c>
      <c r="S10" s="13" t="str">
        <f>IF('Data Entry'!X17=-99,"",'Data Entry'!X17)</f>
        <v/>
      </c>
      <c r="T10" s="13" t="str">
        <f>IF('Data Entry'!Y17=-99,"",'Data Entry'!Y17)</f>
        <v/>
      </c>
      <c r="U10" s="13">
        <f>IF('Data Entry'!Z17=-1,"",'Data Entry'!Z17)</f>
        <v>-99</v>
      </c>
      <c r="V10" s="13">
        <f>IF('Data Entry'!AA17=-1,"",'Data Entry'!AA17)</f>
        <v>-99</v>
      </c>
      <c r="W10" s="13">
        <f>IF('Data Entry'!AB17=-99,"",'Data Entry'!AB17)</f>
        <v>45.675796164428334</v>
      </c>
      <c r="X10" s="13" t="e">
        <f>IF('Data Entry'!#REF!=-99,"",'Data Entry'!#REF!)</f>
        <v>#REF!</v>
      </c>
      <c r="Y10" s="11">
        <f>IF('Data Entry'!AC17=-99,"",'Data Entry'!AC17)</f>
        <v>3.7236061660097519</v>
      </c>
      <c r="Z10" s="14">
        <f>'Data Entry'!AD17</f>
        <v>971.3942691153278</v>
      </c>
      <c r="AA10" s="14">
        <f>IF('Data Entry'!AE17=-99,"",'Data Entry'!AE17)</f>
        <v>544.84703708400002</v>
      </c>
      <c r="AB10" s="14" t="str">
        <f>IF('Data Entry'!AF17=-99,"",'Data Entry'!AF17)</f>
        <v/>
      </c>
      <c r="AC10" s="14" t="str">
        <f>IF('Data Entry'!AG17=-99,"",'Data Entry'!AG17)</f>
        <v/>
      </c>
      <c r="AD10" s="14">
        <f>IF('Data Entry'!AH17=-99,"",'Data Entry'!AH17)</f>
        <v>2028.7957868181268</v>
      </c>
    </row>
    <row r="11" spans="1:30" x14ac:dyDescent="0.2">
      <c r="A11" s="13">
        <f>'Data Entry'!B18</f>
        <v>2.0014100469350815</v>
      </c>
      <c r="B11" s="9">
        <f>'Data Entry'!C18</f>
        <v>3.89</v>
      </c>
      <c r="C11" s="9">
        <f>'Data Entry'!D18</f>
        <v>14.17</v>
      </c>
      <c r="D11" s="9" t="str">
        <f>IF('Data Entry'!E18="","",'Data Entry'!E18)</f>
        <v/>
      </c>
      <c r="E11" s="13">
        <f>IF('Data Entry'!J18=-99,"",'Data Entry'!J18)</f>
        <v>3.4685000000000006</v>
      </c>
      <c r="F11" s="9">
        <f>IF('Data Entry'!K18=-99,"",'Data Entry'!K18)</f>
        <v>14</v>
      </c>
      <c r="G11" s="11" t="str">
        <f>IF('Data Entry'!L18=-99,"",'Data Entry'!L18)</f>
        <v/>
      </c>
      <c r="H11" s="14">
        <f>'Data Entry'!M18</f>
        <v>0</v>
      </c>
      <c r="I11" s="14">
        <f>'Data Entry'!N18</f>
        <v>0</v>
      </c>
      <c r="J11" s="14">
        <f>'Data Entry'!O18</f>
        <v>119.12590468347273</v>
      </c>
      <c r="K11" s="14">
        <f>'Data Entry'!P18</f>
        <v>233.22324522845383</v>
      </c>
      <c r="L11" s="14">
        <f>'Data Entry'!Q18</f>
        <v>233.22324522845383</v>
      </c>
      <c r="M11">
        <f>'Data Entry'!R18</f>
        <v>0.11166807685198935</v>
      </c>
      <c r="N11">
        <f>'Data Entry'!S18</f>
        <v>0.11166807685198935</v>
      </c>
      <c r="O11" s="11">
        <f>IF('Data Entry'!T18=-99,"",'Data Entry'!T18)</f>
        <v>3.0363269424823405</v>
      </c>
      <c r="P11" s="13">
        <f>IF('Data Entry'!U18=-99,"",'Data Entry'!U18)</f>
        <v>31.060801777730354</v>
      </c>
      <c r="Q11" s="14">
        <f>IF('Data Entry'!V18=-99,"",'Data Entry'!V18)</f>
        <v>365.44305000000003</v>
      </c>
      <c r="R11" s="13" t="str">
        <f>IF('Data Entry'!W18=-99,"",'Data Entry'!W18)</f>
        <v/>
      </c>
      <c r="S11" s="13" t="str">
        <f>IF('Data Entry'!X18=-99,"",'Data Entry'!X18)</f>
        <v/>
      </c>
      <c r="T11" s="13" t="str">
        <f>IF('Data Entry'!Y18=-99,"",'Data Entry'!Y18)</f>
        <v/>
      </c>
      <c r="U11" s="13">
        <f>IF('Data Entry'!Z18=-1,"",'Data Entry'!Z18)</f>
        <v>-99</v>
      </c>
      <c r="V11" s="13">
        <f>IF('Data Entry'!AA18=-1,"",'Data Entry'!AA18)</f>
        <v>-99</v>
      </c>
      <c r="W11" s="13">
        <f>IF('Data Entry'!AB18=-99,"",'Data Entry'!AB18)</f>
        <v>45.110237745521694</v>
      </c>
      <c r="X11" s="13" t="e">
        <f>IF('Data Entry'!#REF!=-99,"",'Data Entry'!#REF!)</f>
        <v>#REF!</v>
      </c>
      <c r="Y11" s="11">
        <f>IF('Data Entry'!AC18=-99,"",'Data Entry'!AC18)</f>
        <v>3.5730236032780596</v>
      </c>
      <c r="Z11" s="14">
        <f>'Data Entry'!AD18</f>
        <v>1305.7366433039242</v>
      </c>
      <c r="AA11" s="14">
        <f>IF('Data Entry'!AE18=-99,"",'Data Entry'!AE18)</f>
        <v>763.24242764700011</v>
      </c>
      <c r="AB11" s="14" t="str">
        <f>IF('Data Entry'!AF18=-99,"",'Data Entry'!AF18)</f>
        <v/>
      </c>
      <c r="AC11" s="14" t="str">
        <f>IF('Data Entry'!AG18=-99,"",'Data Entry'!AG18)</f>
        <v/>
      </c>
      <c r="AD11" s="14">
        <f>IF('Data Entry'!AH18=-99,"",'Data Entry'!AH18)</f>
        <v>2727.083209005978</v>
      </c>
    </row>
    <row r="12" spans="1:30" x14ac:dyDescent="0.2">
      <c r="A12" s="13">
        <f>'Data Entry'!B19</f>
        <v>3.018520054757595</v>
      </c>
      <c r="B12" s="9">
        <f>'Data Entry'!C19</f>
        <v>3.01</v>
      </c>
      <c r="C12" s="9">
        <f>'Data Entry'!D19</f>
        <v>11.09</v>
      </c>
      <c r="D12" s="9" t="str">
        <f>IF('Data Entry'!E19="","",'Data Entry'!E19)</f>
        <v/>
      </c>
      <c r="E12" s="13">
        <f>IF('Data Entry'!J19=-99,"",'Data Entry'!J19)</f>
        <v>2.6985000000000001</v>
      </c>
      <c r="F12" s="9">
        <f>IF('Data Entry'!K19=-99,"",'Data Entry'!K19)</f>
        <v>10.92</v>
      </c>
      <c r="G12" s="11" t="str">
        <f>IF('Data Entry'!L19=-99,"",'Data Entry'!L19)</f>
        <v/>
      </c>
      <c r="H12" s="14">
        <f>'Data Entry'!M19</f>
        <v>0</v>
      </c>
      <c r="I12" s="14">
        <f>'Data Entry'!N19</f>
        <v>0</v>
      </c>
      <c r="J12" s="14">
        <f>'Data Entry'!O19</f>
        <v>116.19255173687496</v>
      </c>
      <c r="K12" s="14">
        <f>'Data Entry'!P19</f>
        <v>351.40385243446451</v>
      </c>
      <c r="L12" s="14">
        <f>'Data Entry'!Q19</f>
        <v>351.40385243446451</v>
      </c>
      <c r="M12">
        <f>'Data Entry'!R19</f>
        <v>0.1682533503952352</v>
      </c>
      <c r="N12">
        <f>'Data Entry'!S19</f>
        <v>0.1682533503952352</v>
      </c>
      <c r="O12" s="11">
        <f>IF('Data Entry'!T19=-99,"",'Data Entry'!T19)</f>
        <v>3.0466926070038904</v>
      </c>
      <c r="P12" s="13">
        <f>IF('Data Entry'!U19=-99,"",'Data Entry'!U19)</f>
        <v>16.038313612543785</v>
      </c>
      <c r="Q12" s="14">
        <f>IF('Data Entry'!V19=-99,"",'Data Entry'!V19)</f>
        <v>285.28604999999999</v>
      </c>
      <c r="R12" s="13" t="str">
        <f>IF('Data Entry'!W19=-99,"",'Data Entry'!W19)</f>
        <v/>
      </c>
      <c r="S12" s="13" t="str">
        <f>IF('Data Entry'!X19=-99,"",'Data Entry'!X19)</f>
        <v/>
      </c>
      <c r="T12" s="13" t="str">
        <f>IF('Data Entry'!Y19=-99,"",'Data Entry'!Y19)</f>
        <v/>
      </c>
      <c r="U12" s="13">
        <f>IF('Data Entry'!Z19=-1,"",'Data Entry'!Z19)</f>
        <v>-99</v>
      </c>
      <c r="V12" s="13">
        <f>IF('Data Entry'!AA19=-1,"",'Data Entry'!AA19)</f>
        <v>-99</v>
      </c>
      <c r="W12" s="13">
        <f>IF('Data Entry'!AB19=-99,"",'Data Entry'!AB19)</f>
        <v>42.545261299765272</v>
      </c>
      <c r="X12" s="13" t="e">
        <f>IF('Data Entry'!#REF!=-99,"",'Data Entry'!#REF!)</f>
        <v>#REF!</v>
      </c>
      <c r="Y12" s="11">
        <f>IF('Data Entry'!AC19=-99,"",'Data Entry'!AC19)</f>
        <v>2.9472459690523545</v>
      </c>
      <c r="Z12" s="14">
        <f>'Data Entry'!AD19</f>
        <v>840.80816088936842</v>
      </c>
      <c r="AA12" s="14">
        <f>IF('Data Entry'!AE19=-99,"",'Data Entry'!AE19)</f>
        <v>595.83132686699992</v>
      </c>
      <c r="AB12" s="14" t="str">
        <f>IF('Data Entry'!AF19=-99,"",'Data Entry'!AF19)</f>
        <v/>
      </c>
      <c r="AC12" s="14" t="str">
        <f>IF('Data Entry'!AG19=-99,"",'Data Entry'!AG19)</f>
        <v/>
      </c>
      <c r="AD12" s="14">
        <f>IF('Data Entry'!AH19=-99,"",'Data Entry'!AH19)</f>
        <v>1756.0614763438816</v>
      </c>
    </row>
    <row r="13" spans="1:30" x14ac:dyDescent="0.2">
      <c r="A13" s="13">
        <f>'Data Entry'!B20</f>
        <v>4.0356300625801085</v>
      </c>
      <c r="B13" s="9">
        <f>'Data Entry'!C20</f>
        <v>2.19</v>
      </c>
      <c r="C13" s="9">
        <f>'Data Entry'!D20</f>
        <v>4.72</v>
      </c>
      <c r="D13" s="9" t="str">
        <f>IF('Data Entry'!E20="","",'Data Entry'!E20)</f>
        <v/>
      </c>
      <c r="E13" s="13">
        <f>IF('Data Entry'!J20=-99,"",'Data Entry'!J20)</f>
        <v>2.1560000000000001</v>
      </c>
      <c r="F13" s="9">
        <f>IF('Data Entry'!K20=-99,"",'Data Entry'!K20)</f>
        <v>4.55</v>
      </c>
      <c r="G13" s="11" t="str">
        <f>IF('Data Entry'!L20=-99,"",'Data Entry'!L20)</f>
        <v/>
      </c>
      <c r="H13" s="14">
        <f>'Data Entry'!M20</f>
        <v>0</v>
      </c>
      <c r="I13" s="14">
        <f>'Data Entry'!N20</f>
        <v>0</v>
      </c>
      <c r="J13" s="14">
        <f>'Data Entry'!O20</f>
        <v>108.02226030924444</v>
      </c>
      <c r="K13" s="14">
        <f>'Data Entry'!P20</f>
        <v>461.27437446260569</v>
      </c>
      <c r="L13" s="14">
        <f>'Data Entry'!Q20</f>
        <v>461.27437446260569</v>
      </c>
      <c r="M13">
        <f>'Data Entry'!R20</f>
        <v>0.22085972711205229</v>
      </c>
      <c r="N13">
        <f>'Data Entry'!S20</f>
        <v>0.22085972711205229</v>
      </c>
      <c r="O13" s="11">
        <f>IF('Data Entry'!T20=-99,"",'Data Entry'!T20)</f>
        <v>1.1103896103896103</v>
      </c>
      <c r="P13" s="13">
        <f>IF('Data Entry'!U20=-99,"",'Data Entry'!U20)</f>
        <v>9.7618521411382631</v>
      </c>
      <c r="Q13" s="14">
        <f>IF('Data Entry'!V20=-99,"",'Data Entry'!V20)</f>
        <v>83.071799999999996</v>
      </c>
      <c r="R13" s="13">
        <f>IF('Data Entry'!W20=-99,"",'Data Entry'!W20)</f>
        <v>1.8116665189150636</v>
      </c>
      <c r="S13" s="13">
        <f>IF('Data Entry'!X20=-99,"",'Data Entry'!X20)</f>
        <v>4.9687827398393756</v>
      </c>
      <c r="T13" s="13">
        <f>IF('Data Entry'!Y20=-99,"",'Data Entry'!Y20)</f>
        <v>11.859420775141944</v>
      </c>
      <c r="U13" s="13">
        <f>IF('Data Entry'!Z20=-1,"",'Data Entry'!Z20)</f>
        <v>0.35250639412316331</v>
      </c>
      <c r="V13" s="13">
        <f>IF('Data Entry'!AA20=-1,"",'Data Entry'!AA20)</f>
        <v>0.21560000000000001</v>
      </c>
      <c r="W13" s="13" t="str">
        <f>IF('Data Entry'!AB20=-99,"",'Data Entry'!AB20)</f>
        <v/>
      </c>
      <c r="X13" s="13" t="e">
        <f>IF('Data Entry'!#REF!=-99,"",'Data Entry'!#REF!)</f>
        <v>#REF!</v>
      </c>
      <c r="Y13" s="11">
        <f>IF('Data Entry'!AC20=-99,"",'Data Entry'!AC20)</f>
        <v>2.476097448193356</v>
      </c>
      <c r="Z13" s="14">
        <f>'Data Entry'!AD20</f>
        <v>205.69387199682882</v>
      </c>
      <c r="AA13" s="14">
        <f>IF('Data Entry'!AE20=-99,"",'Data Entry'!AE20)</f>
        <v>173.49877717199999</v>
      </c>
      <c r="AB13" s="14">
        <f>IF('Data Entry'!AF20=-99,"",'Data Entry'!AF20)</f>
        <v>736.22370438199152</v>
      </c>
      <c r="AC13" s="14">
        <f>IF('Data Entry'!AG20=-99,"",'Data Entry'!AG20)</f>
        <v>450.28922400000005</v>
      </c>
      <c r="AD13" s="14">
        <f>IF('Data Entry'!AH20=-99,"",'Data Entry'!AH20)</f>
        <v>429.5998794202568</v>
      </c>
    </row>
    <row r="14" spans="1:30" x14ac:dyDescent="0.2">
      <c r="A14" s="13">
        <f>'Data Entry'!B21</f>
        <v>5.0527398748397827</v>
      </c>
      <c r="B14" s="9">
        <f>'Data Entry'!C21</f>
        <v>3.45</v>
      </c>
      <c r="C14" s="9">
        <f>'Data Entry'!D21</f>
        <v>6.07</v>
      </c>
      <c r="D14" s="9" t="str">
        <f>IF('Data Entry'!E21="","",'Data Entry'!E21)</f>
        <v/>
      </c>
      <c r="E14" s="13">
        <f>IF('Data Entry'!J21=-99,"",'Data Entry'!J21)</f>
        <v>3.4115000000000006</v>
      </c>
      <c r="F14" s="9">
        <f>IF('Data Entry'!K21=-99,"",'Data Entry'!K21)</f>
        <v>5.9</v>
      </c>
      <c r="G14" s="11" t="str">
        <f>IF('Data Entry'!L21=-99,"",'Data Entry'!L21)</f>
        <v/>
      </c>
      <c r="H14" s="14">
        <f>'Data Entry'!M21</f>
        <v>0</v>
      </c>
      <c r="I14" s="14">
        <f>'Data Entry'!N21</f>
        <v>0</v>
      </c>
      <c r="J14" s="14">
        <f>'Data Entry'!O21</f>
        <v>110.74363291692548</v>
      </c>
      <c r="K14" s="14">
        <f>'Data Entry'!P21</f>
        <v>573.91281014769402</v>
      </c>
      <c r="L14" s="14">
        <f>'Data Entry'!Q21</f>
        <v>573.91281014769402</v>
      </c>
      <c r="M14">
        <f>'Data Entry'!R21</f>
        <v>0.27479139022843424</v>
      </c>
      <c r="N14">
        <f>'Data Entry'!S21</f>
        <v>0.27479139022843424</v>
      </c>
      <c r="O14" s="11">
        <f>IF('Data Entry'!T21=-99,"",'Data Entry'!T21)</f>
        <v>0.72944452586838615</v>
      </c>
      <c r="P14" s="13">
        <f>IF('Data Entry'!U21=-99,"",'Data Entry'!U21)</f>
        <v>12.414872231491746</v>
      </c>
      <c r="Q14" s="14">
        <f>IF('Data Entry'!V21=-99,"",'Data Entry'!V21)</f>
        <v>86.350949999999997</v>
      </c>
      <c r="R14" s="13">
        <f>IF('Data Entry'!W21=-99,"",'Data Entry'!W21)</f>
        <v>2.1001629123248247</v>
      </c>
      <c r="S14" s="13">
        <f>IF('Data Entry'!X21=-99,"",'Data Entry'!X21)</f>
        <v>6.3191699658292988</v>
      </c>
      <c r="T14" s="13">
        <f>IF('Data Entry'!Y21=-99,"",'Data Entry'!Y21)</f>
        <v>17.256118860654581</v>
      </c>
      <c r="U14" s="13">
        <f>IF('Data Entry'!Z21=-1,"",'Data Entry'!Z21)</f>
        <v>0.59233326835459033</v>
      </c>
      <c r="V14" s="13">
        <f>IF('Data Entry'!AA21=-1,"",'Data Entry'!AA21)</f>
        <v>0.34115000000000006</v>
      </c>
      <c r="W14" s="13" t="str">
        <f>IF('Data Entry'!AB21=-99,"",'Data Entry'!AB21)</f>
        <v/>
      </c>
      <c r="X14" s="13" t="e">
        <f>IF('Data Entry'!#REF!=-99,"",'Data Entry'!#REF!)</f>
        <v>#REF!</v>
      </c>
      <c r="Y14" s="11">
        <f>IF('Data Entry'!AC21=-99,"",'Data Entry'!AC21)</f>
        <v>2.7047941144659164</v>
      </c>
      <c r="Z14" s="14">
        <f>'Data Entry'!AD21</f>
        <v>233.56154133854062</v>
      </c>
      <c r="AA14" s="14">
        <f>IF('Data Entry'!AE21=-99,"",'Data Entry'!AE21)</f>
        <v>180.34741311299999</v>
      </c>
      <c r="AB14" s="14">
        <f>IF('Data Entry'!AF21=-99,"",'Data Entry'!AF21)</f>
        <v>1237.111724289296</v>
      </c>
      <c r="AC14" s="14">
        <f>IF('Data Entry'!AG21=-99,"",'Data Entry'!AG21)</f>
        <v>712.50542100000007</v>
      </c>
      <c r="AD14" s="14">
        <f>IF('Data Entry'!AH21=-99,"",'Data Entry'!AH21)</f>
        <v>487.8026215471956</v>
      </c>
    </row>
    <row r="15" spans="1:30" x14ac:dyDescent="0.2">
      <c r="A15" s="13">
        <f>'Data Entry'!B22</f>
        <v>6.0698500782251363</v>
      </c>
      <c r="B15" s="9">
        <f>'Data Entry'!C22</f>
        <v>3.95</v>
      </c>
      <c r="C15" s="9">
        <f>'Data Entry'!D22</f>
        <v>6.25</v>
      </c>
      <c r="D15" s="9" t="str">
        <f>IF('Data Entry'!E22="","",'Data Entry'!E22)</f>
        <v/>
      </c>
      <c r="E15" s="13">
        <f>IF('Data Entry'!J22=-99,"",'Data Entry'!J22)</f>
        <v>3.9275000000000002</v>
      </c>
      <c r="F15" s="9">
        <f>IF('Data Entry'!K22=-99,"",'Data Entry'!K22)</f>
        <v>6.08</v>
      </c>
      <c r="G15" s="11" t="str">
        <f>IF('Data Entry'!L22=-99,"",'Data Entry'!L22)</f>
        <v/>
      </c>
      <c r="H15" s="14">
        <f>'Data Entry'!M22</f>
        <v>0</v>
      </c>
      <c r="I15" s="14">
        <f>'Data Entry'!N22</f>
        <v>0</v>
      </c>
      <c r="J15" s="14">
        <f>'Data Entry'!O22</f>
        <v>110.72038391174962</v>
      </c>
      <c r="K15" s="14">
        <f>'Data Entry'!P22</f>
        <v>686.52764234707809</v>
      </c>
      <c r="L15" s="14">
        <f>'Data Entry'!Q22</f>
        <v>686.52764234707809</v>
      </c>
      <c r="M15">
        <f>'Data Entry'!R22</f>
        <v>0.32871175191620849</v>
      </c>
      <c r="N15">
        <f>'Data Entry'!S22</f>
        <v>0.32871175191620849</v>
      </c>
      <c r="O15" s="11">
        <f>IF('Data Entry'!T22=-99,"",'Data Entry'!T22)</f>
        <v>0.5480585614258433</v>
      </c>
      <c r="P15" s="13">
        <f>IF('Data Entry'!U22=-99,"",'Data Entry'!U22)</f>
        <v>11.948158157123492</v>
      </c>
      <c r="Q15" s="14">
        <f>IF('Data Entry'!V22=-99,"",'Data Entry'!V22)</f>
        <v>74.691749999999999</v>
      </c>
      <c r="R15" s="13">
        <f>IF('Data Entry'!W22=-99,"",'Data Entry'!W22)</f>
        <v>2.0519697181454717</v>
      </c>
      <c r="S15" s="13">
        <f>IF('Data Entry'!X22=-99,"",'Data Entry'!X22)</f>
        <v>6.081612501975858</v>
      </c>
      <c r="T15" s="13">
        <f>IF('Data Entry'!Y22=-99,"",'Data Entry'!Y22)</f>
        <v>16.25484035872158</v>
      </c>
      <c r="U15" s="13">
        <f>IF('Data Entry'!Z22=-1,"",'Data Entry'!Z22)</f>
        <v>0.6754242055509474</v>
      </c>
      <c r="V15" s="13">
        <f>IF('Data Entry'!AA22=-1,"",'Data Entry'!AA22)</f>
        <v>0.39275000000000004</v>
      </c>
      <c r="W15" s="13" t="str">
        <f>IF('Data Entry'!AB22=-99,"",'Data Entry'!AB22)</f>
        <v/>
      </c>
      <c r="X15" s="13" t="e">
        <f>IF('Data Entry'!#REF!=-99,"",'Data Entry'!#REF!)</f>
        <v>#REF!</v>
      </c>
      <c r="Y15" s="11">
        <f>IF('Data Entry'!AC22=-99,"",'Data Entry'!AC22)</f>
        <v>2.6685160986919159</v>
      </c>
      <c r="Z15" s="14">
        <f>'Data Entry'!AD22</f>
        <v>199.31613731447192</v>
      </c>
      <c r="AA15" s="14">
        <f>IF('Data Entry'!AE22=-99,"",'Data Entry'!AE22)</f>
        <v>155.99670754499999</v>
      </c>
      <c r="AB15" s="14">
        <f>IF('Data Entry'!AF22=-99,"",'Data Entry'!AF22)</f>
        <v>1410.6504702613756</v>
      </c>
      <c r="AC15" s="14">
        <f>IF('Data Entry'!AG22=-99,"",'Data Entry'!AG22)</f>
        <v>820.27408500000013</v>
      </c>
      <c r="AD15" s="14">
        <f>IF('Data Entry'!AH22=-99,"",'Data Entry'!AH22)</f>
        <v>416.27972542676719</v>
      </c>
    </row>
    <row r="16" spans="1:30" x14ac:dyDescent="0.2">
      <c r="A16" s="13">
        <f>'Data Entry'!B23</f>
        <v>7.0869602816104891</v>
      </c>
      <c r="B16" s="9">
        <f>'Data Entry'!C23</f>
        <v>2.2200000000000002</v>
      </c>
      <c r="C16" s="9">
        <f>'Data Entry'!D23</f>
        <v>3.61</v>
      </c>
      <c r="D16" s="9" t="str">
        <f>IF('Data Entry'!E23="","",'Data Entry'!E23)</f>
        <v/>
      </c>
      <c r="E16" s="13">
        <f>IF('Data Entry'!J23=-99,"",'Data Entry'!J23)</f>
        <v>2.2430000000000003</v>
      </c>
      <c r="F16" s="9">
        <f>IF('Data Entry'!K23=-99,"",'Data Entry'!K23)</f>
        <v>3.44</v>
      </c>
      <c r="G16" s="11" t="str">
        <f>IF('Data Entry'!L23=-99,"",'Data Entry'!L23)</f>
        <v/>
      </c>
      <c r="H16" s="14">
        <f>'Data Entry'!M23</f>
        <v>5.4263215724945182</v>
      </c>
      <c r="I16" s="14">
        <f>'Data Entry'!N23</f>
        <v>2.5981410806087115E-3</v>
      </c>
      <c r="J16" s="14">
        <f>'Data Entry'!O23</f>
        <v>104.54315897984803</v>
      </c>
      <c r="K16" s="14">
        <f>'Data Entry'!P23</f>
        <v>792.85955603961861</v>
      </c>
      <c r="L16" s="14">
        <f>'Data Entry'!Q23</f>
        <v>787.43323446712407</v>
      </c>
      <c r="M16">
        <f>'Data Entry'!R23</f>
        <v>0.37962383102053043</v>
      </c>
      <c r="N16">
        <f>'Data Entry'!S23</f>
        <v>0.37702568993992169</v>
      </c>
      <c r="O16" s="11">
        <f>IF('Data Entry'!T23=-99,"",'Data Entry'!T23)</f>
        <v>0.5342791496242314</v>
      </c>
      <c r="P16" s="13">
        <f>IF('Data Entry'!U23=-99,"",'Data Entry'!U23)</f>
        <v>5.9423055741278406</v>
      </c>
      <c r="Q16" s="14">
        <f>IF('Data Entry'!V23=-99,"",'Data Entry'!V23)</f>
        <v>41.535899999999991</v>
      </c>
      <c r="R16" s="13">
        <f>IF('Data Entry'!W23=-99,"",'Data Entry'!W23)</f>
        <v>1.3098354453170931</v>
      </c>
      <c r="S16" s="13">
        <f>IF('Data Entry'!X23=-99,"",'Data Entry'!X23)</f>
        <v>3.0246335372310709</v>
      </c>
      <c r="T16" s="13">
        <f>IF('Data Entry'!Y23=-99,"",'Data Entry'!Y23)</f>
        <v>5.4671750195855875</v>
      </c>
      <c r="U16" s="13">
        <f>IF('Data Entry'!Z23=-1,"",'Data Entry'!Z23)</f>
        <v>0.32355629656868662</v>
      </c>
      <c r="V16" s="13">
        <f>IF('Data Entry'!AA23=-1,"",'Data Entry'!AA23)</f>
        <v>0.22404018589193914</v>
      </c>
      <c r="W16" s="13" t="str">
        <f>IF('Data Entry'!AB23=-99,"",'Data Entry'!AB23)</f>
        <v/>
      </c>
      <c r="X16" s="13" t="e">
        <f>IF('Data Entry'!#REF!=-99,"",'Data Entry'!#REF!)</f>
        <v>#REF!</v>
      </c>
      <c r="Y16" s="11">
        <f>IF('Data Entry'!AC23=-99,"",'Data Entry'!AC23)</f>
        <v>1.9665337551187094</v>
      </c>
      <c r="Z16" s="14">
        <f>'Data Entry'!AD23</f>
        <v>81.681749399235187</v>
      </c>
      <c r="AA16" s="14">
        <f>IF('Data Entry'!AE23=-99,"",'Data Entry'!AE23)</f>
        <v>86.749388585999981</v>
      </c>
      <c r="AB16" s="14">
        <f>IF('Data Entry'!AF23=-99,"",'Data Entry'!AF23)</f>
        <v>675.76026763556479</v>
      </c>
      <c r="AC16" s="14">
        <f>IF('Data Entry'!AG23=-99,"",'Data Entry'!AG23)</f>
        <v>467.91688984275055</v>
      </c>
      <c r="AD16" s="14">
        <f>IF('Data Entry'!AH23=-99,"",'Data Entry'!AH23)</f>
        <v>170.59560089027863</v>
      </c>
    </row>
    <row r="17" spans="1:30" x14ac:dyDescent="0.2">
      <c r="A17" s="13">
        <f>'Data Entry'!B24</f>
        <v>8.1040700938701633</v>
      </c>
      <c r="B17" s="9">
        <f>'Data Entry'!C24</f>
        <v>3.08</v>
      </c>
      <c r="C17" s="9">
        <f>'Data Entry'!D24</f>
        <v>4.79</v>
      </c>
      <c r="D17" s="9" t="str">
        <f>IF('Data Entry'!E24="","",'Data Entry'!E24)</f>
        <v/>
      </c>
      <c r="E17" s="13">
        <f>IF('Data Entry'!J24=-99,"",'Data Entry'!J24)</f>
        <v>3.0870000000000006</v>
      </c>
      <c r="F17" s="9">
        <f>IF('Data Entry'!K24=-99,"",'Data Entry'!K24)</f>
        <v>4.62</v>
      </c>
      <c r="G17" s="11" t="str">
        <f>IF('Data Entry'!L24=-99,"",'Data Entry'!L24)</f>
        <v/>
      </c>
      <c r="H17" s="14">
        <f>'Data Entry'!M24</f>
        <v>68.893973857498182</v>
      </c>
      <c r="I17" s="14">
        <f>'Data Entry'!N24</f>
        <v>3.2986667173000368E-2</v>
      </c>
      <c r="J17" s="14">
        <f>'Data Entry'!O24</f>
        <v>107.49673397405633</v>
      </c>
      <c r="K17" s="14">
        <f>'Data Entry'!P24</f>
        <v>902.19553895049921</v>
      </c>
      <c r="L17" s="14">
        <f>'Data Entry'!Q24</f>
        <v>833.30156509300105</v>
      </c>
      <c r="M17">
        <f>'Data Entry'!R24</f>
        <v>0.43197426860414417</v>
      </c>
      <c r="N17">
        <f>'Data Entry'!S24</f>
        <v>0.39898760143114381</v>
      </c>
      <c r="O17" s="11">
        <f>IF('Data Entry'!T24=-99,"",'Data Entry'!T24)</f>
        <v>0.50196244512821153</v>
      </c>
      <c r="P17" s="13">
        <f>IF('Data Entry'!U24=-99,"",'Data Entry'!U24)</f>
        <v>7.6544066078054644</v>
      </c>
      <c r="Q17" s="14">
        <f>IF('Data Entry'!V24=-99,"",'Data Entry'!V24)</f>
        <v>53.195099999999989</v>
      </c>
      <c r="R17" s="13">
        <f>IF('Data Entry'!W24=-99,"",'Data Entry'!W24)</f>
        <v>1.5511739330415475</v>
      </c>
      <c r="S17" s="13">
        <f>IF('Data Entry'!X24=-99,"",'Data Entry'!X24)</f>
        <v>3.8960929633729813</v>
      </c>
      <c r="T17" s="13">
        <f>IF('Data Entry'!Y24=-99,"",'Data Entry'!Y24)</f>
        <v>8.1151245796250162</v>
      </c>
      <c r="U17" s="13">
        <f>IF('Data Entry'!Z24=-1,"",'Data Entry'!Z24)</f>
        <v>0.46987679423936146</v>
      </c>
      <c r="V17" s="13">
        <f>IF('Data Entry'!AA24=-1,"",'Data Entry'!AA24)</f>
        <v>0.30540133328270003</v>
      </c>
      <c r="W17" s="13" t="str">
        <f>IF('Data Entry'!AB24=-99,"",'Data Entry'!AB24)</f>
        <v/>
      </c>
      <c r="X17" s="13" t="e">
        <f>IF('Data Entry'!#REF!=-99,"",'Data Entry'!#REF!)</f>
        <v>#REF!</v>
      </c>
      <c r="Y17" s="11">
        <f>IF('Data Entry'!AC24=-99,"",'Data Entry'!AC24)</f>
        <v>2.2260312073757271</v>
      </c>
      <c r="Z17" s="14">
        <f>'Data Entry'!AD24</f>
        <v>118.41395267947252</v>
      </c>
      <c r="AA17" s="14">
        <f>IF('Data Entry'!AE24=-99,"",'Data Entry'!AE24)</f>
        <v>111.10009415399998</v>
      </c>
      <c r="AB17" s="14">
        <f>IF('Data Entry'!AF24=-99,"",'Data Entry'!AF24)</f>
        <v>981.356479840676</v>
      </c>
      <c r="AC17" s="14">
        <f>IF('Data Entry'!AG24=-99,"",'Data Entry'!AG24)</f>
        <v>637.84290061425031</v>
      </c>
      <c r="AD17" s="14">
        <f>IF('Data Entry'!AH24=-99,"",'Data Entry'!AH24)</f>
        <v>247.3122767291855</v>
      </c>
    </row>
    <row r="18" spans="1:30" x14ac:dyDescent="0.2">
      <c r="A18" s="13">
        <f>'Data Entry'!B25</f>
        <v>9.1211799061298375</v>
      </c>
      <c r="B18" s="9">
        <f>'Data Entry'!C25</f>
        <v>5.47</v>
      </c>
      <c r="C18" s="9">
        <f>'Data Entry'!D25</f>
        <v>9.81</v>
      </c>
      <c r="D18" s="9" t="str">
        <f>IF('Data Entry'!E25="","",'Data Entry'!E25)</f>
        <v/>
      </c>
      <c r="E18" s="13">
        <f>IF('Data Entry'!J25=-99,"",'Data Entry'!J25)</f>
        <v>5.3454999999999995</v>
      </c>
      <c r="F18" s="9">
        <f>IF('Data Entry'!K25=-99,"",'Data Entry'!K25)</f>
        <v>9.64</v>
      </c>
      <c r="G18" s="11" t="str">
        <f>IF('Data Entry'!L25=-99,"",'Data Entry'!L25)</f>
        <v/>
      </c>
      <c r="H18" s="14">
        <f>'Data Entry'!M25</f>
        <v>132.36162614250185</v>
      </c>
      <c r="I18" s="14">
        <f>'Data Entry'!N25</f>
        <v>6.3375193265392024E-2</v>
      </c>
      <c r="J18" s="14">
        <f>'Data Entry'!O25</f>
        <v>116.32168338257019</v>
      </c>
      <c r="K18" s="14">
        <f>'Data Entry'!P25</f>
        <v>1020.5074644974744</v>
      </c>
      <c r="L18" s="14">
        <f>'Data Entry'!Q25</f>
        <v>888.14583835497251</v>
      </c>
      <c r="M18">
        <f>'Data Entry'!R25</f>
        <v>0.48862241781219151</v>
      </c>
      <c r="N18">
        <f>'Data Entry'!S25</f>
        <v>0.42524722454679947</v>
      </c>
      <c r="O18" s="11">
        <f>IF('Data Entry'!T25=-99,"",'Data Entry'!T25)</f>
        <v>0.81302509068407403</v>
      </c>
      <c r="P18" s="13">
        <f>IF('Data Entry'!U25=-99,"",'Data Entry'!U25)</f>
        <v>12.421303424999302</v>
      </c>
      <c r="Q18" s="14">
        <f>IF('Data Entry'!V25=-99,"",'Data Entry'!V25)</f>
        <v>149.01915000000005</v>
      </c>
      <c r="R18" s="13">
        <f>IF('Data Entry'!W25=-99,"",'Data Entry'!W25)</f>
        <v>2.1008202333773243</v>
      </c>
      <c r="S18" s="13">
        <f>IF('Data Entry'!X25=-99,"",'Data Entry'!X25)</f>
        <v>6.3224434433246453</v>
      </c>
      <c r="T18" s="13">
        <f>IF('Data Entry'!Y25=-99,"",'Data Entry'!Y25)</f>
        <v>17.270065835844104</v>
      </c>
      <c r="U18" s="13">
        <f>IF('Data Entry'!Z25=-1,"",'Data Entry'!Z25)</f>
        <v>0.91724560075522132</v>
      </c>
      <c r="V18" s="13">
        <f>IF('Data Entry'!AA25=-1,"",'Data Entry'!AA25)</f>
        <v>0.52821248067346072</v>
      </c>
      <c r="W18" s="13" t="str">
        <f>IF('Data Entry'!AB25=-99,"",'Data Entry'!AB25)</f>
        <v/>
      </c>
      <c r="X18" s="13" t="e">
        <f>IF('Data Entry'!#REF!=-99,"",'Data Entry'!#REF!)</f>
        <v>#REF!</v>
      </c>
      <c r="Y18" s="11">
        <f>IF('Data Entry'!AC25=-99,"",'Data Entry'!AC25)</f>
        <v>2.7052844322715637</v>
      </c>
      <c r="Z18" s="14">
        <f>'Data Entry'!AD25</f>
        <v>403.13918660534114</v>
      </c>
      <c r="AA18" s="14">
        <f>IF('Data Entry'!AE25=-99,"",'Data Entry'!AE25)</f>
        <v>311.23245554100009</v>
      </c>
      <c r="AB18" s="14">
        <f>IF('Data Entry'!AF25=-99,"",'Data Entry'!AF25)</f>
        <v>1915.7041270013099</v>
      </c>
      <c r="AC18" s="14">
        <f>IF('Data Entry'!AG25=-99,"",'Data Entry'!AG25)</f>
        <v>1103.1928943857497</v>
      </c>
      <c r="AD18" s="14">
        <f>IF('Data Entry'!AH25=-99,"",'Data Entry'!AH25)</f>
        <v>841.9723167927192</v>
      </c>
    </row>
    <row r="19" spans="1:30" x14ac:dyDescent="0.2">
      <c r="A19" s="13">
        <f>'Data Entry'!B26</f>
        <v>10.138289718389512</v>
      </c>
      <c r="B19" s="9">
        <f>'Data Entry'!C26</f>
        <v>6.62</v>
      </c>
      <c r="C19" s="9">
        <f>'Data Entry'!D26</f>
        <v>12.32</v>
      </c>
      <c r="D19" s="9" t="str">
        <f>IF('Data Entry'!E26="","",'Data Entry'!E26)</f>
        <v/>
      </c>
      <c r="E19" s="13">
        <f>IF('Data Entry'!J26=-99,"",'Data Entry'!J26)</f>
        <v>6.4275000000000002</v>
      </c>
      <c r="F19" s="9">
        <f>IF('Data Entry'!K26=-99,"",'Data Entry'!K26)</f>
        <v>12.15</v>
      </c>
      <c r="G19" s="11" t="str">
        <f>IF('Data Entry'!L26=-99,"",'Data Entry'!L26)</f>
        <v/>
      </c>
      <c r="H19" s="14">
        <f>'Data Entry'!M26</f>
        <v>195.82927842750553</v>
      </c>
      <c r="I19" s="14">
        <f>'Data Entry'!N26</f>
        <v>9.3763719357783687E-2</v>
      </c>
      <c r="J19" s="14">
        <f>'Data Entry'!O26</f>
        <v>119.0794730641105</v>
      </c>
      <c r="K19" s="14">
        <f>'Data Entry'!P26</f>
        <v>1141.6243649896928</v>
      </c>
      <c r="L19" s="14">
        <f>'Data Entry'!Q26</f>
        <v>945.79508656218729</v>
      </c>
      <c r="M19">
        <f>'Data Entry'!R26</f>
        <v>0.54661359848970714</v>
      </c>
      <c r="N19">
        <f>'Data Entry'!S26</f>
        <v>0.45284987913192343</v>
      </c>
      <c r="O19" s="11">
        <f>IF('Data Entry'!T26=-99,"",'Data Entry'!T26)</f>
        <v>0.90349514827285493</v>
      </c>
      <c r="P19" s="13">
        <f>IF('Data Entry'!U26=-99,"",'Data Entry'!U26)</f>
        <v>13.986392781606735</v>
      </c>
      <c r="Q19" s="14">
        <f>IF('Data Entry'!V26=-99,"",'Data Entry'!V26)</f>
        <v>198.57075000000003</v>
      </c>
      <c r="R19" s="13">
        <f>IF('Data Entry'!W26=-99,"",'Data Entry'!W26)</f>
        <v>2.255740868963533</v>
      </c>
      <c r="S19" s="13">
        <f>IF('Data Entry'!X26=-99,"",'Data Entry'!X26)</f>
        <v>7.1190739258378279</v>
      </c>
      <c r="T19" s="13">
        <f>IF('Data Entry'!Y26=-99,"",'Data Entry'!Y26)</f>
        <v>20.782324926293924</v>
      </c>
      <c r="U19" s="13">
        <f>IF('Data Entry'!Z26=-1,"",'Data Entry'!Z26)</f>
        <v>1.1329783027572558</v>
      </c>
      <c r="V19" s="13">
        <f>IF('Data Entry'!AA26=-1,"",'Data Entry'!AA26)</f>
        <v>0.63337362806422159</v>
      </c>
      <c r="W19" s="13" t="str">
        <f>IF('Data Entry'!AB26=-99,"",'Data Entry'!AB26)</f>
        <v/>
      </c>
      <c r="X19" s="13" t="e">
        <f>IF('Data Entry'!#REF!=-99,"",'Data Entry'!#REF!)</f>
        <v>#REF!</v>
      </c>
      <c r="Y19" s="11">
        <f>IF('Data Entry'!AC26=-99,"",'Data Entry'!AC26)</f>
        <v>2.817638470518629</v>
      </c>
      <c r="Z19" s="14">
        <f>'Data Entry'!AD26</f>
        <v>559.50058431973719</v>
      </c>
      <c r="AA19" s="14">
        <f>IF('Data Entry'!AE26=-99,"",'Data Entry'!AE26)</f>
        <v>414.72295420500006</v>
      </c>
      <c r="AB19" s="14">
        <f>IF('Data Entry'!AF26=-99,"",'Data Entry'!AF26)</f>
        <v>2366.2705044406389</v>
      </c>
      <c r="AC19" s="14">
        <f>IF('Data Entry'!AG26=-99,"",'Data Entry'!AG26)</f>
        <v>1322.8261571572493</v>
      </c>
      <c r="AD19" s="14">
        <f>IF('Data Entry'!AH26=-99,"",'Data Entry'!AH26)</f>
        <v>1168.5393503751438</v>
      </c>
    </row>
    <row r="20" spans="1:30" x14ac:dyDescent="0.2">
      <c r="A20" s="13">
        <f>'Data Entry'!B27</f>
        <v>11.155400312900543</v>
      </c>
      <c r="B20" s="9">
        <f>'Data Entry'!C27</f>
        <v>7.69</v>
      </c>
      <c r="C20" s="9">
        <f>'Data Entry'!D27</f>
        <v>14.6</v>
      </c>
      <c r="D20" s="9" t="str">
        <f>IF('Data Entry'!E27="","",'Data Entry'!E27)</f>
        <v/>
      </c>
      <c r="E20" s="13">
        <f>IF('Data Entry'!J27=-99,"",'Data Entry'!J27)</f>
        <v>7.4370000000000003</v>
      </c>
      <c r="F20" s="9">
        <f>IF('Data Entry'!K27=-99,"",'Data Entry'!K27)</f>
        <v>14.43</v>
      </c>
      <c r="G20" s="11" t="str">
        <f>IF('Data Entry'!L27=-99,"",'Data Entry'!L27)</f>
        <v/>
      </c>
      <c r="H20" s="14">
        <f>'Data Entry'!M27</f>
        <v>259.2969795249939</v>
      </c>
      <c r="I20" s="14">
        <f>'Data Entry'!N27</f>
        <v>0.12415226882175774</v>
      </c>
      <c r="J20" s="14">
        <f>'Data Entry'!O27</f>
        <v>121.14684774769405</v>
      </c>
      <c r="K20" s="14">
        <f>'Data Entry'!P27</f>
        <v>1264.8441073254874</v>
      </c>
      <c r="L20" s="14">
        <f>'Data Entry'!Q27</f>
        <v>1005.5471278004934</v>
      </c>
      <c r="M20">
        <f>'Data Entry'!R27</f>
        <v>0.60561162693819004</v>
      </c>
      <c r="N20">
        <f>'Data Entry'!S27</f>
        <v>0.48145935811643226</v>
      </c>
      <c r="O20" s="11">
        <f>IF('Data Entry'!T27=-99,"",'Data Entry'!T27)</f>
        <v>0.95626221918794008</v>
      </c>
      <c r="P20" s="13">
        <f>IF('Data Entry'!U27=-99,"",'Data Entry'!U27)</f>
        <v>15.188920119421093</v>
      </c>
      <c r="Q20" s="14">
        <f>IF('Data Entry'!V27=-99,"",'Data Entry'!V27)</f>
        <v>242.65710000000001</v>
      </c>
      <c r="R20" s="13">
        <f>IF('Data Entry'!W27=-99,"",'Data Entry'!W27)</f>
        <v>2.3686209660253557</v>
      </c>
      <c r="S20" s="13">
        <f>IF('Data Entry'!X27=-99,"",'Data Entry'!X27)</f>
        <v>7.7311603407853369</v>
      </c>
      <c r="T20" s="13">
        <f>IF('Data Entry'!Y27=-99,"",'Data Entry'!Y27)</f>
        <v>23.636064573580263</v>
      </c>
      <c r="U20" s="13">
        <f>IF('Data Entry'!Z27=-1,"",'Data Entry'!Z27)</f>
        <v>1.3353756148456579</v>
      </c>
      <c r="V20" s="13">
        <f>IF('Data Entry'!AA27=-1,"",'Data Entry'!AA27)</f>
        <v>0.73128477311782425</v>
      </c>
      <c r="W20" s="13" t="str">
        <f>IF('Data Entry'!AB27=-99,"",'Data Entry'!AB27)</f>
        <v/>
      </c>
      <c r="X20" s="13" t="e">
        <f>IF('Data Entry'!#REF!=-99,"",'Data Entry'!#REF!)</f>
        <v>#REF!</v>
      </c>
      <c r="Y20" s="11">
        <f>IF('Data Entry'!AC27=-99,"",'Data Entry'!AC27)</f>
        <v>2.8957286378564104</v>
      </c>
      <c r="Z20" s="14">
        <f>'Data Entry'!AD27</f>
        <v>702.66911364918678</v>
      </c>
      <c r="AA20" s="14">
        <f>IF('Data Entry'!AE27=-99,"",'Data Entry'!AE27)</f>
        <v>506.799059634</v>
      </c>
      <c r="AB20" s="14">
        <f>IF('Data Entry'!AF27=-99,"",'Data Entry'!AF27)</f>
        <v>2788.9853866297503</v>
      </c>
      <c r="AC20" s="14">
        <f>IF('Data Entry'!AG27=-99,"",'Data Entry'!AG27)</f>
        <v>1527.3175000475007</v>
      </c>
      <c r="AD20" s="14">
        <f>IF('Data Entry'!AH27=-99,"",'Data Entry'!AH27)</f>
        <v>1467.5525506208726</v>
      </c>
    </row>
    <row r="21" spans="1:30" x14ac:dyDescent="0.2">
      <c r="A21" s="13">
        <f>'Data Entry'!B28</f>
        <v>12.172510125160217</v>
      </c>
      <c r="B21" s="9">
        <f>'Data Entry'!C28</f>
        <v>7.77</v>
      </c>
      <c r="C21" s="9">
        <f>'Data Entry'!D28</f>
        <v>15.02</v>
      </c>
      <c r="D21" s="9" t="str">
        <f>IF('Data Entry'!E28="","",'Data Entry'!E28)</f>
        <v/>
      </c>
      <c r="E21" s="13">
        <f>IF('Data Entry'!J28=-99,"",'Data Entry'!J28)</f>
        <v>7.5</v>
      </c>
      <c r="F21" s="9">
        <f>IF('Data Entry'!K28=-99,"",'Data Entry'!K28)</f>
        <v>14.85</v>
      </c>
      <c r="G21" s="11" t="str">
        <f>IF('Data Entry'!L28=-99,"",'Data Entry'!L28)</f>
        <v/>
      </c>
      <c r="H21" s="14">
        <f>'Data Entry'!M28</f>
        <v>322.76463180999752</v>
      </c>
      <c r="I21" s="14">
        <f>'Data Entry'!N28</f>
        <v>0.15454079491414938</v>
      </c>
      <c r="J21" s="14">
        <f>'Data Entry'!O28</f>
        <v>121.47584529577766</v>
      </c>
      <c r="K21" s="14">
        <f>'Data Entry'!P28</f>
        <v>1388.3983815283609</v>
      </c>
      <c r="L21" s="14">
        <f>'Data Entry'!Q28</f>
        <v>1065.6337497183633</v>
      </c>
      <c r="M21">
        <f>'Data Entry'!R28</f>
        <v>0.66476983037354365</v>
      </c>
      <c r="N21">
        <f>'Data Entry'!S28</f>
        <v>0.51022903545939424</v>
      </c>
      <c r="O21" s="11">
        <f>IF('Data Entry'!T28=-99,"",'Data Entry'!T28)</f>
        <v>1.0006181771332969</v>
      </c>
      <c r="P21" s="13">
        <f>IF('Data Entry'!U28=-99,"",'Data Entry'!U28)</f>
        <v>14.396395921436007</v>
      </c>
      <c r="Q21" s="14">
        <f>IF('Data Entry'!V28=-99,"",'Data Entry'!V28)</f>
        <v>255.04500000000002</v>
      </c>
      <c r="R21" s="13">
        <f>IF('Data Entry'!W28=-99,"",'Data Entry'!W28)</f>
        <v>2.2947854809637769</v>
      </c>
      <c r="S21" s="13">
        <f>IF('Data Entry'!X28=-99,"",'Data Entry'!X28)</f>
        <v>7.3277655240109265</v>
      </c>
      <c r="T21" s="13">
        <f>IF('Data Entry'!Y28=-99,"",'Data Entry'!Y28)</f>
        <v>21.740478898085239</v>
      </c>
      <c r="U21" s="13">
        <f>IF('Data Entry'!Z28=-1,"",'Data Entry'!Z28)</f>
        <v>1.3234806096428939</v>
      </c>
      <c r="V21" s="13">
        <f>IF('Data Entry'!AA28=-1,"",'Data Entry'!AA28)</f>
        <v>0.73454592050858503</v>
      </c>
      <c r="W21" s="13" t="str">
        <f>IF('Data Entry'!AB28=-99,"",'Data Entry'!AB28)</f>
        <v/>
      </c>
      <c r="X21" s="13" t="e">
        <f>IF('Data Entry'!#REF!=-99,"",'Data Entry'!#REF!)</f>
        <v>#REF!</v>
      </c>
      <c r="Y21" s="11">
        <f>IF('Data Entry'!AC28=-99,"",'Data Entry'!AC28)</f>
        <v>2.8449932444618589</v>
      </c>
      <c r="Z21" s="14">
        <f>'Data Entry'!AD28</f>
        <v>725.6013020337748</v>
      </c>
      <c r="AA21" s="14">
        <f>IF('Data Entry'!AE28=-99,"",'Data Entry'!AE28)</f>
        <v>532.67168430000004</v>
      </c>
      <c r="AB21" s="14">
        <f>IF('Data Entry'!AF28=-99,"",'Data Entry'!AF28)</f>
        <v>2764.1421924635697</v>
      </c>
      <c r="AC21" s="14">
        <f>IF('Data Entry'!AG28=-99,"",'Data Entry'!AG28)</f>
        <v>1534.1285368190001</v>
      </c>
      <c r="AD21" s="14">
        <f>IF('Data Entry'!AH28=-99,"",'Data Entry'!AH28)</f>
        <v>1515.44734334962</v>
      </c>
    </row>
    <row r="22" spans="1:30" x14ac:dyDescent="0.2">
      <c r="A22" s="13">
        <f>'Data Entry'!B29</f>
        <v>13.189619937419891</v>
      </c>
      <c r="B22" s="9">
        <f>'Data Entry'!C29</f>
        <v>7.9</v>
      </c>
      <c r="C22" s="9">
        <f>'Data Entry'!D29</f>
        <v>15.51</v>
      </c>
      <c r="D22" s="9" t="str">
        <f>IF('Data Entry'!E29="","",'Data Entry'!E29)</f>
        <v/>
      </c>
      <c r="E22" s="13">
        <f>IF('Data Entry'!J29=-99,"",'Data Entry'!J29)</f>
        <v>7.612000000000001</v>
      </c>
      <c r="F22" s="9">
        <f>IF('Data Entry'!K29=-99,"",'Data Entry'!K29)</f>
        <v>15.34</v>
      </c>
      <c r="G22" s="11" t="str">
        <f>IF('Data Entry'!L29=-99,"",'Data Entry'!L29)</f>
        <v/>
      </c>
      <c r="H22" s="14">
        <f>'Data Entry'!M29</f>
        <v>386.23228409500121</v>
      </c>
      <c r="I22" s="14">
        <f>'Data Entry'!N29</f>
        <v>0.18492932100654103</v>
      </c>
      <c r="J22" s="14">
        <f>'Data Entry'!O29</f>
        <v>121.84812448486203</v>
      </c>
      <c r="K22" s="14">
        <f>'Data Entry'!P29</f>
        <v>1512.3313045473524</v>
      </c>
      <c r="L22" s="14">
        <f>'Data Entry'!Q29</f>
        <v>1126.0990204523512</v>
      </c>
      <c r="M22">
        <f>'Data Entry'!R29</f>
        <v>0.7241093321398453</v>
      </c>
      <c r="N22">
        <f>'Data Entry'!S29</f>
        <v>0.53918001113330427</v>
      </c>
      <c r="O22" s="11">
        <f>IF('Data Entry'!T29=-99,"",'Data Entry'!T29)</f>
        <v>1.0405179018772071</v>
      </c>
      <c r="P22" s="13">
        <f>IF('Data Entry'!U29=-99,"",'Data Entry'!U29)</f>
        <v>13.774751522005564</v>
      </c>
      <c r="Q22" s="14">
        <f>IF('Data Entry'!V29=-99,"",'Data Entry'!V29)</f>
        <v>268.16159999999996</v>
      </c>
      <c r="R22" s="13">
        <f>IF('Data Entry'!W29=-99,"",'Data Entry'!W29)</f>
        <v>2.2353487286755191</v>
      </c>
      <c r="S22" s="13">
        <f>IF('Data Entry'!X29=-99,"",'Data Entry'!X29)</f>
        <v>7.0113485247008329</v>
      </c>
      <c r="T22" s="13">
        <f>IF('Data Entry'!Y29=-99,"",'Data Entry'!Y29)</f>
        <v>20.293824179267492</v>
      </c>
      <c r="U22" s="13">
        <f>IF('Data Entry'!Z29=-1,"",'Data Entry'!Z29)</f>
        <v>1.3234992102105314</v>
      </c>
      <c r="V22" s="13">
        <f>IF('Data Entry'!AA29=-1,"",'Data Entry'!AA29)</f>
        <v>0.74270706789934604</v>
      </c>
      <c r="W22" s="13" t="str">
        <f>IF('Data Entry'!AB29=-99,"",'Data Entry'!AB29)</f>
        <v/>
      </c>
      <c r="X22" s="13" t="e">
        <f>IF('Data Entry'!#REF!=-99,"",'Data Entry'!#REF!)</f>
        <v>#REF!</v>
      </c>
      <c r="Y22" s="11">
        <f>IF('Data Entry'!AC29=-99,"",'Data Entry'!AC29)</f>
        <v>2.8032026262431362</v>
      </c>
      <c r="Z22" s="14">
        <f>'Data Entry'!AD29</f>
        <v>751.71130137756131</v>
      </c>
      <c r="AA22" s="14">
        <f>IF('Data Entry'!AE29=-99,"",'Data Entry'!AE29)</f>
        <v>560.06622806399992</v>
      </c>
      <c r="AB22" s="14">
        <f>IF('Data Entry'!AF29=-99,"",'Data Entry'!AF29)</f>
        <v>2764.1810404931034</v>
      </c>
      <c r="AC22" s="14">
        <f>IF('Data Entry'!AG29=-99,"",'Data Entry'!AG29)</f>
        <v>1551.1734195905001</v>
      </c>
      <c r="AD22" s="14">
        <f>IF('Data Entry'!AH29=-99,"",'Data Entry'!AH29)</f>
        <v>1569.9791213790918</v>
      </c>
    </row>
    <row r="23" spans="1:30" x14ac:dyDescent="0.2">
      <c r="A23" s="13">
        <f>'Data Entry'!B30</f>
        <v>14.206729749679566</v>
      </c>
      <c r="B23" s="9">
        <f>'Data Entry'!C30</f>
        <v>7.28</v>
      </c>
      <c r="C23" s="9">
        <f>'Data Entry'!D30</f>
        <v>13.43</v>
      </c>
      <c r="D23" s="9" t="str">
        <f>IF('Data Entry'!E30="","",'Data Entry'!E30)</f>
        <v/>
      </c>
      <c r="E23" s="13">
        <f>IF('Data Entry'!J30=-99,"",'Data Entry'!J30)</f>
        <v>7.0650000000000004</v>
      </c>
      <c r="F23" s="9">
        <f>IF('Data Entry'!K30=-99,"",'Data Entry'!K30)</f>
        <v>13.26</v>
      </c>
      <c r="G23" s="11" t="str">
        <f>IF('Data Entry'!L30=-99,"",'Data Entry'!L30)</f>
        <v/>
      </c>
      <c r="H23" s="14">
        <f>'Data Entry'!M30</f>
        <v>449.69993638000489</v>
      </c>
      <c r="I23" s="14">
        <f>'Data Entry'!N30</f>
        <v>0.2153178470989327</v>
      </c>
      <c r="J23" s="14">
        <f>'Data Entry'!O30</f>
        <v>120.02181826297539</v>
      </c>
      <c r="K23" s="14">
        <f>'Data Entry'!P30</f>
        <v>1634.4066735878721</v>
      </c>
      <c r="L23" s="14">
        <f>'Data Entry'!Q30</f>
        <v>1184.7067372078673</v>
      </c>
      <c r="M23">
        <f>'Data Entry'!R30</f>
        <v>0.78255943079274137</v>
      </c>
      <c r="N23">
        <f>'Data Entry'!S30</f>
        <v>0.56724158369380873</v>
      </c>
      <c r="O23" s="11">
        <f>IF('Data Entry'!T30=-99,"",'Data Entry'!T30)</f>
        <v>0.90442152813998988</v>
      </c>
      <c r="P23" s="13">
        <f>IF('Data Entry'!U30=-99,"",'Data Entry'!U30)</f>
        <v>12.07542315268349</v>
      </c>
      <c r="Q23" s="14">
        <f>IF('Data Entry'!V30=-99,"",'Data Entry'!V30)</f>
        <v>214.9665</v>
      </c>
      <c r="R23" s="13">
        <f>IF('Data Entry'!W30=-99,"",'Data Entry'!W30)</f>
        <v>2.0652086659564572</v>
      </c>
      <c r="S23" s="13">
        <f>IF('Data Entry'!X30=-99,"",'Data Entry'!X30)</f>
        <v>6.1463903847158958</v>
      </c>
      <c r="T23" s="13">
        <f>IF('Data Entry'!Y30=-99,"",'Data Entry'!Y30)</f>
        <v>16.525738867179374</v>
      </c>
      <c r="U23" s="13">
        <f>IF('Data Entry'!Z30=-1,"",'Data Entry'!Z30)</f>
        <v>1.1810851121536938</v>
      </c>
      <c r="V23" s="13">
        <f>IF('Data Entry'!AA30=-1,"",'Data Entry'!AA30)</f>
        <v>0.68496821529010676</v>
      </c>
      <c r="W23" s="13" t="str">
        <f>IF('Data Entry'!AB30=-99,"",'Data Entry'!AB30)</f>
        <v/>
      </c>
      <c r="X23" s="13" t="e">
        <f>IF('Data Entry'!#REF!=-99,"",'Data Entry'!#REF!)</f>
        <v>#REF!</v>
      </c>
      <c r="Y23" s="11">
        <f>IF('Data Entry'!AC30=-99,"",'Data Entry'!AC30)</f>
        <v>2.6785471414049482</v>
      </c>
      <c r="Z23" s="14">
        <f>'Data Entry'!AD30</f>
        <v>575.79790407282678</v>
      </c>
      <c r="AA23" s="14">
        <f>IF('Data Entry'!AE30=-99,"",'Data Entry'!AE30)</f>
        <v>448.96613391</v>
      </c>
      <c r="AB23" s="14">
        <f>IF('Data Entry'!AF30=-99,"",'Data Entry'!AF30)</f>
        <v>2466.7435001374756</v>
      </c>
      <c r="AC23" s="14">
        <f>IF('Data Entry'!AG30=-99,"",'Data Entry'!AG30)</f>
        <v>1430.5835163619995</v>
      </c>
      <c r="AD23" s="14">
        <f>IF('Data Entry'!AH30=-99,"",'Data Entry'!AH30)</f>
        <v>1202.5769545722615</v>
      </c>
    </row>
    <row r="24" spans="1:30" x14ac:dyDescent="0.2">
      <c r="A24" s="13">
        <f>'Data Entry'!B31</f>
        <v>15.22383956193924</v>
      </c>
      <c r="B24" s="9">
        <f>'Data Entry'!C31</f>
        <v>5.16</v>
      </c>
      <c r="C24" s="9">
        <f>'Data Entry'!D31</f>
        <v>10.039999999999999</v>
      </c>
      <c r="D24" s="9" t="str">
        <f>IF('Data Entry'!E31="","",'Data Entry'!E31)</f>
        <v/>
      </c>
      <c r="E24" s="13">
        <f>IF('Data Entry'!J31=-99,"",'Data Entry'!J31)</f>
        <v>5.0085000000000006</v>
      </c>
      <c r="F24" s="9">
        <f>IF('Data Entry'!K31=-99,"",'Data Entry'!K31)</f>
        <v>9.8699999999999992</v>
      </c>
      <c r="G24" s="11" t="str">
        <f>IF('Data Entry'!L31=-99,"",'Data Entry'!L31)</f>
        <v/>
      </c>
      <c r="H24" s="14">
        <f>'Data Entry'!M31</f>
        <v>513.16758866500857</v>
      </c>
      <c r="I24" s="14">
        <f>'Data Entry'!N31</f>
        <v>0.24570637319132435</v>
      </c>
      <c r="J24" s="14">
        <f>'Data Entry'!O31</f>
        <v>116.44107814748962</v>
      </c>
      <c r="K24" s="14">
        <f>'Data Entry'!P31</f>
        <v>1752.8400367217794</v>
      </c>
      <c r="L24" s="14">
        <f>'Data Entry'!Q31</f>
        <v>1239.6724480567709</v>
      </c>
      <c r="M24">
        <f>'Data Entry'!R31</f>
        <v>0.83926572472721583</v>
      </c>
      <c r="N24">
        <f>'Data Entry'!S31</f>
        <v>0.59355935153589157</v>
      </c>
      <c r="O24" s="11">
        <f>IF('Data Entry'!T31=-99,"",'Data Entry'!T31)</f>
        <v>1.0207244699068476</v>
      </c>
      <c r="P24" s="13">
        <f>IF('Data Entry'!U31=-99,"",'Data Entry'!U31)</f>
        <v>8.0241236440542849</v>
      </c>
      <c r="Q24" s="14">
        <f>IF('Data Entry'!V31=-99,"",'Data Entry'!V31)</f>
        <v>168.69404999999998</v>
      </c>
      <c r="R24" s="13">
        <f>IF('Data Entry'!W31=-99,"",'Data Entry'!W31)</f>
        <v>1.5993988110262367</v>
      </c>
      <c r="S24" s="13">
        <f>IF('Data Entry'!X31=-99,"",'Data Entry'!X31)</f>
        <v>4.0842789348236312</v>
      </c>
      <c r="T24" s="13">
        <f>IF('Data Entry'!Y31=-99,"",'Data Entry'!Y31)</f>
        <v>8.7348103831973933</v>
      </c>
      <c r="U24" s="13">
        <f>IF('Data Entry'!Z31=-1,"",'Data Entry'!Z31)</f>
        <v>0.74147472751898735</v>
      </c>
      <c r="V24" s="13">
        <f>IF('Data Entry'!AA31=-1,"",'Data Entry'!AA31)</f>
        <v>0.47627936268086762</v>
      </c>
      <c r="W24" s="13" t="str">
        <f>IF('Data Entry'!AB31=-99,"",'Data Entry'!AB31)</f>
        <v/>
      </c>
      <c r="X24" s="13" t="e">
        <f>IF('Data Entry'!#REF!=-99,"",'Data Entry'!#REF!)</f>
        <v>#REF!</v>
      </c>
      <c r="Y24" s="11">
        <f>IF('Data Entry'!AC31=-99,"",'Data Entry'!AC31)</f>
        <v>2.2804117042105028</v>
      </c>
      <c r="Z24" s="14">
        <f>'Data Entry'!AD31</f>
        <v>384.69188605067171</v>
      </c>
      <c r="AA24" s="14">
        <f>IF('Data Entry'!AE31=-99,"",'Data Entry'!AE31)</f>
        <v>352.32427118699991</v>
      </c>
      <c r="AB24" s="14">
        <f>IF('Data Entry'!AF31=-99,"",'Data Entry'!AF31)</f>
        <v>1548.5996274125059</v>
      </c>
      <c r="AC24" s="14">
        <f>IF('Data Entry'!AG31=-99,"",'Data Entry'!AG31)</f>
        <v>994.72850013349921</v>
      </c>
      <c r="AD24" s="14">
        <f>IF('Data Entry'!AH31=-99,"",'Data Entry'!AH31)</f>
        <v>803.44439169226985</v>
      </c>
    </row>
    <row r="25" spans="1:30" x14ac:dyDescent="0.2">
      <c r="A25" s="13"/>
      <c r="B25" s="9"/>
      <c r="C25" s="9"/>
      <c r="D25" s="9"/>
      <c r="E25" s="13"/>
      <c r="F25" s="9"/>
      <c r="G25" s="11"/>
      <c r="H25" s="14"/>
      <c r="I25" s="14"/>
      <c r="J25" s="14"/>
      <c r="K25" s="14"/>
      <c r="L25" s="14"/>
      <c r="O25" s="11"/>
      <c r="P25" s="13"/>
      <c r="Q25" s="14"/>
      <c r="R25" s="13"/>
      <c r="S25" s="13"/>
      <c r="T25" s="13"/>
      <c r="U25" s="13"/>
      <c r="V25" s="13"/>
      <c r="W25" s="13"/>
      <c r="X25" s="13"/>
      <c r="Y25" s="11"/>
      <c r="Z25" s="14"/>
      <c r="AA25" s="14"/>
      <c r="AB25" s="14"/>
      <c r="AC25" s="14"/>
      <c r="AD25" s="14"/>
    </row>
    <row r="26" spans="1:30" x14ac:dyDescent="0.2">
      <c r="A26" s="13"/>
      <c r="B26" s="9"/>
      <c r="C26" s="9"/>
      <c r="D26" s="9"/>
      <c r="E26" s="13"/>
      <c r="F26" s="9"/>
      <c r="G26" s="11"/>
      <c r="H26" s="14"/>
      <c r="I26" s="14"/>
      <c r="J26" s="14"/>
      <c r="K26" s="14"/>
      <c r="L26" s="14"/>
      <c r="O26" s="11"/>
      <c r="P26" s="13"/>
      <c r="Q26" s="14"/>
      <c r="R26" s="13"/>
      <c r="S26" s="13"/>
      <c r="T26" s="13"/>
      <c r="U26" s="13"/>
      <c r="V26" s="13"/>
      <c r="W26" s="13"/>
      <c r="X26" s="13"/>
      <c r="Y26" s="11"/>
      <c r="Z26" s="14"/>
      <c r="AA26" s="14"/>
      <c r="AB26" s="14"/>
      <c r="AC26" s="14"/>
      <c r="AD26" s="14"/>
    </row>
    <row r="27" spans="1:30" x14ac:dyDescent="0.2">
      <c r="A27" s="13"/>
      <c r="B27" s="9"/>
      <c r="C27" s="9"/>
      <c r="D27" s="9"/>
      <c r="E27" s="13"/>
      <c r="F27" s="9"/>
      <c r="G27" s="11"/>
      <c r="H27" s="14"/>
      <c r="I27" s="14"/>
      <c r="J27" s="14"/>
      <c r="K27" s="14"/>
      <c r="L27" s="14"/>
      <c r="O27" s="11"/>
      <c r="P27" s="13"/>
      <c r="Q27" s="14"/>
      <c r="R27" s="13"/>
      <c r="S27" s="13"/>
      <c r="T27" s="13"/>
      <c r="U27" s="13"/>
      <c r="V27" s="13"/>
      <c r="W27" s="13"/>
      <c r="X27" s="13"/>
      <c r="Y27" s="11"/>
      <c r="Z27" s="14"/>
      <c r="AA27" s="14"/>
      <c r="AB27" s="14"/>
      <c r="AC27" s="14"/>
      <c r="AD27" s="14"/>
    </row>
    <row r="28" spans="1:30" x14ac:dyDescent="0.2">
      <c r="A28" s="13"/>
      <c r="B28" s="9"/>
      <c r="C28" s="9"/>
      <c r="D28" s="9"/>
      <c r="E28" s="13"/>
      <c r="F28" s="9"/>
      <c r="G28" s="11"/>
      <c r="H28" s="14"/>
      <c r="I28" s="14"/>
      <c r="J28" s="14"/>
      <c r="K28" s="14"/>
      <c r="L28" s="14"/>
      <c r="O28" s="11"/>
      <c r="P28" s="13"/>
      <c r="Q28" s="14"/>
      <c r="R28" s="13"/>
      <c r="S28" s="13"/>
      <c r="T28" s="13"/>
      <c r="U28" s="13"/>
      <c r="V28" s="13"/>
      <c r="W28" s="13"/>
      <c r="X28" s="13"/>
      <c r="Y28" s="11"/>
      <c r="Z28" s="14"/>
      <c r="AA28" s="14"/>
      <c r="AB28" s="14"/>
      <c r="AC28" s="14"/>
      <c r="AD28" s="14"/>
    </row>
    <row r="29" spans="1:30" x14ac:dyDescent="0.2">
      <c r="A29" s="13"/>
      <c r="B29" s="9"/>
      <c r="C29" s="9"/>
      <c r="D29" s="9"/>
      <c r="E29" s="13"/>
      <c r="F29" s="9"/>
      <c r="G29" s="11"/>
      <c r="H29" s="14"/>
      <c r="I29" s="14"/>
      <c r="J29" s="14"/>
      <c r="K29" s="14"/>
      <c r="L29" s="14"/>
      <c r="O29" s="11"/>
      <c r="P29" s="13"/>
      <c r="Q29" s="14"/>
      <c r="R29" s="13"/>
      <c r="S29" s="13"/>
      <c r="T29" s="13"/>
      <c r="U29" s="13"/>
      <c r="V29" s="13"/>
      <c r="W29" s="13"/>
      <c r="X29" s="13"/>
      <c r="Y29" s="11"/>
      <c r="Z29" s="14"/>
      <c r="AA29" s="14"/>
      <c r="AB29" s="14"/>
      <c r="AC29" s="14"/>
      <c r="AD29" s="14"/>
    </row>
    <row r="30" spans="1:30" x14ac:dyDescent="0.2">
      <c r="A30" s="13"/>
      <c r="B30" s="9"/>
      <c r="C30" s="9"/>
      <c r="D30" s="9"/>
      <c r="E30" s="13"/>
      <c r="F30" s="9"/>
      <c r="G30" s="11"/>
      <c r="H30" s="14"/>
      <c r="I30" s="14"/>
      <c r="J30" s="14"/>
      <c r="K30" s="14"/>
      <c r="L30" s="14"/>
      <c r="O30" s="11"/>
      <c r="P30" s="13"/>
      <c r="Q30" s="14"/>
      <c r="R30" s="13"/>
      <c r="S30" s="13"/>
      <c r="T30" s="13"/>
      <c r="U30" s="13"/>
      <c r="V30" s="13"/>
      <c r="W30" s="13"/>
      <c r="X30" s="13"/>
      <c r="Y30" s="11"/>
      <c r="Z30" s="14"/>
      <c r="AA30" s="14"/>
      <c r="AB30" s="14"/>
      <c r="AC30" s="14"/>
      <c r="AD30" s="14"/>
    </row>
    <row r="31" spans="1:30" x14ac:dyDescent="0.2">
      <c r="A31" s="13"/>
      <c r="B31" s="9"/>
      <c r="C31" s="9"/>
      <c r="D31" s="9"/>
      <c r="E31" s="13"/>
      <c r="F31" s="9"/>
      <c r="G31" s="11"/>
      <c r="H31" s="14"/>
      <c r="I31" s="14"/>
      <c r="J31" s="14"/>
      <c r="K31" s="14"/>
      <c r="L31" s="14"/>
      <c r="O31" s="11"/>
      <c r="P31" s="13"/>
      <c r="Q31" s="14"/>
      <c r="R31" s="13"/>
      <c r="S31" s="13"/>
      <c r="T31" s="13"/>
      <c r="U31" s="13"/>
      <c r="V31" s="13"/>
      <c r="W31" s="13"/>
      <c r="X31" s="13"/>
      <c r="Y31" s="11"/>
      <c r="Z31" s="14"/>
      <c r="AA31" s="14"/>
      <c r="AB31" s="14"/>
      <c r="AC31" s="14"/>
      <c r="AD31" s="14"/>
    </row>
    <row r="32" spans="1:30" x14ac:dyDescent="0.2">
      <c r="A32" s="13"/>
      <c r="B32" s="9"/>
      <c r="C32" s="9"/>
      <c r="D32" s="9"/>
      <c r="E32" s="13"/>
      <c r="F32" s="9"/>
      <c r="G32" s="11"/>
      <c r="H32" s="14"/>
      <c r="I32" s="14"/>
      <c r="J32" s="14"/>
      <c r="K32" s="14"/>
      <c r="L32" s="14"/>
      <c r="O32" s="11"/>
      <c r="P32" s="13"/>
      <c r="Q32" s="14"/>
      <c r="R32" s="13"/>
      <c r="S32" s="13"/>
      <c r="T32" s="13"/>
      <c r="U32" s="13"/>
      <c r="V32" s="13"/>
      <c r="W32" s="13"/>
      <c r="X32" s="13"/>
      <c r="Y32" s="11"/>
      <c r="Z32" s="14"/>
      <c r="AA32" s="14"/>
      <c r="AB32" s="14"/>
      <c r="AC32" s="14"/>
      <c r="AD32" s="14"/>
    </row>
    <row r="33" spans="1:30" x14ac:dyDescent="0.2">
      <c r="A33" s="13"/>
      <c r="B33" s="9"/>
      <c r="C33" s="9"/>
      <c r="D33" s="9"/>
      <c r="E33" s="13"/>
      <c r="F33" s="9"/>
      <c r="G33" s="11"/>
      <c r="H33" s="14"/>
      <c r="I33" s="14"/>
      <c r="J33" s="14"/>
      <c r="K33" s="14"/>
      <c r="L33" s="14"/>
      <c r="O33" s="11"/>
      <c r="P33" s="13"/>
      <c r="Q33" s="14"/>
      <c r="R33" s="13"/>
      <c r="S33" s="13"/>
      <c r="T33" s="13"/>
      <c r="U33" s="13"/>
      <c r="V33" s="13"/>
      <c r="W33" s="13"/>
      <c r="X33" s="13"/>
      <c r="Y33" s="11"/>
      <c r="Z33" s="14"/>
      <c r="AA33" s="14"/>
      <c r="AB33" s="14"/>
      <c r="AC33" s="14"/>
      <c r="AD33" s="14"/>
    </row>
    <row r="34" spans="1:30" x14ac:dyDescent="0.2">
      <c r="A34" s="13"/>
      <c r="B34" s="9"/>
      <c r="C34" s="9"/>
      <c r="D34" s="9"/>
      <c r="E34" s="13"/>
      <c r="F34" s="9"/>
      <c r="G34" s="11"/>
      <c r="H34" s="14"/>
      <c r="I34" s="14"/>
      <c r="J34" s="14"/>
      <c r="K34" s="14"/>
      <c r="L34" s="14"/>
      <c r="O34" s="11"/>
      <c r="P34" s="13"/>
      <c r="Q34" s="14"/>
      <c r="R34" s="13"/>
      <c r="S34" s="13"/>
      <c r="T34" s="13"/>
      <c r="U34" s="13"/>
      <c r="V34" s="13"/>
      <c r="W34" s="13"/>
      <c r="X34" s="13"/>
      <c r="Y34" s="11"/>
      <c r="Z34" s="14"/>
      <c r="AA34" s="14"/>
      <c r="AB34" s="14"/>
      <c r="AC34" s="14"/>
      <c r="AD34" s="14"/>
    </row>
    <row r="35" spans="1:30" x14ac:dyDescent="0.2">
      <c r="A35" s="13"/>
      <c r="B35" s="9"/>
      <c r="C35" s="9"/>
      <c r="D35" s="9"/>
      <c r="E35" s="13"/>
      <c r="F35" s="9"/>
      <c r="G35" s="11"/>
      <c r="H35" s="14"/>
      <c r="I35" s="14"/>
      <c r="J35" s="14"/>
      <c r="K35" s="14"/>
      <c r="L35" s="14"/>
      <c r="O35" s="11"/>
      <c r="P35" s="13"/>
      <c r="Q35" s="14"/>
      <c r="R35" s="13"/>
      <c r="S35" s="13"/>
      <c r="T35" s="13"/>
      <c r="U35" s="13"/>
      <c r="V35" s="13"/>
      <c r="W35" s="13"/>
      <c r="X35" s="13"/>
      <c r="Y35" s="11"/>
      <c r="Z35" s="14"/>
      <c r="AA35" s="14"/>
      <c r="AB35" s="14"/>
      <c r="AC35" s="14"/>
      <c r="AD35" s="14"/>
    </row>
    <row r="36" spans="1:30" x14ac:dyDescent="0.2">
      <c r="A36" s="13"/>
      <c r="B36" s="9"/>
      <c r="C36" s="9"/>
      <c r="D36" s="9"/>
      <c r="E36" s="13"/>
      <c r="F36" s="9"/>
      <c r="G36" s="11"/>
      <c r="H36" s="14"/>
      <c r="I36" s="14"/>
      <c r="J36" s="14"/>
      <c r="K36" s="14"/>
      <c r="L36" s="14"/>
      <c r="O36" s="11"/>
      <c r="P36" s="13"/>
      <c r="Q36" s="14"/>
      <c r="R36" s="13"/>
      <c r="S36" s="13"/>
      <c r="T36" s="13"/>
      <c r="U36" s="13"/>
      <c r="V36" s="13"/>
      <c r="W36" s="13"/>
      <c r="X36" s="13"/>
      <c r="Y36" s="11"/>
      <c r="Z36" s="14"/>
      <c r="AA36" s="14"/>
      <c r="AB36" s="14"/>
      <c r="AC36" s="14"/>
      <c r="AD36" s="14"/>
    </row>
    <row r="37" spans="1:30" x14ac:dyDescent="0.2">
      <c r="A37" s="13"/>
      <c r="B37" s="9"/>
      <c r="C37" s="9"/>
      <c r="D37" s="9"/>
      <c r="E37" s="13"/>
      <c r="F37" s="9"/>
      <c r="G37" s="11"/>
      <c r="H37" s="14"/>
      <c r="I37" s="14"/>
      <c r="J37" s="14"/>
      <c r="K37" s="14"/>
      <c r="L37" s="14"/>
      <c r="O37" s="11"/>
      <c r="P37" s="13"/>
      <c r="Q37" s="14"/>
      <c r="R37" s="13"/>
      <c r="S37" s="13"/>
      <c r="T37" s="13"/>
      <c r="U37" s="13"/>
      <c r="V37" s="13"/>
      <c r="W37" s="13"/>
      <c r="X37" s="13"/>
      <c r="Y37" s="11"/>
      <c r="Z37" s="14"/>
      <c r="AA37" s="14"/>
      <c r="AB37" s="14"/>
      <c r="AC37" s="14"/>
      <c r="AD37" s="14"/>
    </row>
    <row r="38" spans="1:30" x14ac:dyDescent="0.2">
      <c r="A38" s="13"/>
      <c r="B38" s="9"/>
      <c r="C38" s="9"/>
      <c r="D38" s="9"/>
      <c r="E38" s="13"/>
      <c r="F38" s="9"/>
      <c r="G38" s="11"/>
      <c r="H38" s="14"/>
      <c r="I38" s="14"/>
      <c r="J38" s="14"/>
      <c r="K38" s="14"/>
      <c r="L38" s="14"/>
      <c r="O38" s="11"/>
      <c r="P38" s="13"/>
      <c r="Q38" s="14"/>
      <c r="R38" s="13"/>
      <c r="S38" s="13"/>
      <c r="T38" s="13"/>
      <c r="U38" s="13"/>
      <c r="V38" s="13"/>
      <c r="W38" s="13"/>
      <c r="X38" s="13"/>
      <c r="Y38" s="11"/>
      <c r="Z38" s="14"/>
      <c r="AA38" s="14"/>
      <c r="AB38" s="14"/>
      <c r="AC38" s="14"/>
      <c r="AD38" s="14"/>
    </row>
    <row r="39" spans="1:30" x14ac:dyDescent="0.2">
      <c r="A39" s="13"/>
      <c r="B39" s="9"/>
      <c r="C39" s="9"/>
      <c r="D39" s="9"/>
      <c r="E39" s="13"/>
      <c r="F39" s="9"/>
      <c r="G39" s="11"/>
      <c r="H39" s="14"/>
      <c r="I39" s="14"/>
      <c r="J39" s="14"/>
      <c r="K39" s="14"/>
      <c r="L39" s="14"/>
      <c r="O39" s="11"/>
      <c r="P39" s="13"/>
      <c r="Q39" s="14"/>
      <c r="R39" s="13"/>
      <c r="S39" s="13"/>
      <c r="T39" s="13"/>
      <c r="U39" s="13"/>
      <c r="V39" s="13"/>
      <c r="W39" s="13"/>
      <c r="X39" s="13"/>
      <c r="Y39" s="11"/>
      <c r="Z39" s="14"/>
      <c r="AA39" s="14"/>
      <c r="AB39" s="14"/>
      <c r="AC39" s="14"/>
      <c r="AD39" s="14"/>
    </row>
    <row r="40" spans="1:30" x14ac:dyDescent="0.2">
      <c r="A40" s="13"/>
      <c r="B40" s="9"/>
      <c r="C40" s="9"/>
      <c r="D40" s="9"/>
      <c r="E40" s="13"/>
      <c r="F40" s="9"/>
      <c r="G40" s="11"/>
      <c r="H40" s="14"/>
      <c r="I40" s="14"/>
      <c r="J40" s="14"/>
      <c r="K40" s="14"/>
      <c r="L40" s="14"/>
      <c r="O40" s="11"/>
      <c r="P40" s="13"/>
      <c r="Q40" s="14"/>
      <c r="R40" s="13"/>
      <c r="S40" s="13"/>
      <c r="T40" s="13"/>
      <c r="U40" s="13"/>
      <c r="V40" s="13"/>
      <c r="W40" s="13"/>
      <c r="X40" s="13"/>
      <c r="Y40" s="11"/>
      <c r="Z40" s="14"/>
      <c r="AA40" s="14"/>
      <c r="AB40" s="14"/>
      <c r="AC40" s="14"/>
      <c r="AD40" s="14"/>
    </row>
    <row r="41" spans="1:30" x14ac:dyDescent="0.2">
      <c r="A41" s="13"/>
      <c r="B41" s="9"/>
      <c r="C41" s="9"/>
      <c r="D41" s="9"/>
      <c r="E41" s="13"/>
      <c r="F41" s="9"/>
      <c r="G41" s="11"/>
      <c r="H41" s="14"/>
      <c r="I41" s="14"/>
      <c r="J41" s="14"/>
      <c r="K41" s="14"/>
      <c r="L41" s="14"/>
      <c r="O41" s="11"/>
      <c r="P41" s="13"/>
      <c r="Q41" s="14"/>
      <c r="R41" s="13"/>
      <c r="S41" s="13"/>
      <c r="T41" s="13"/>
      <c r="U41" s="13"/>
      <c r="V41" s="13"/>
      <c r="W41" s="13"/>
      <c r="X41" s="13"/>
      <c r="Y41" s="11"/>
      <c r="Z41" s="14"/>
      <c r="AA41" s="14"/>
      <c r="AB41" s="14"/>
      <c r="AC41" s="14"/>
      <c r="AD41" s="14"/>
    </row>
    <row r="42" spans="1:30" x14ac:dyDescent="0.2">
      <c r="A42" s="13"/>
      <c r="B42" s="9"/>
      <c r="C42" s="9"/>
      <c r="D42" s="9"/>
      <c r="E42" s="13"/>
      <c r="F42" s="9"/>
      <c r="G42" s="11"/>
      <c r="H42" s="14"/>
      <c r="I42" s="14"/>
      <c r="J42" s="14"/>
      <c r="K42" s="14"/>
      <c r="L42" s="14"/>
      <c r="O42" s="11"/>
      <c r="P42" s="13"/>
      <c r="Q42" s="14"/>
      <c r="R42" s="13"/>
      <c r="S42" s="13"/>
      <c r="T42" s="13"/>
      <c r="U42" s="13"/>
      <c r="V42" s="13"/>
      <c r="W42" s="13"/>
      <c r="X42" s="13"/>
      <c r="Y42" s="11"/>
      <c r="Z42" s="14"/>
      <c r="AA42" s="14"/>
      <c r="AB42" s="14"/>
      <c r="AC42" s="14"/>
      <c r="AD42" s="14"/>
    </row>
    <row r="43" spans="1:30" x14ac:dyDescent="0.2">
      <c r="A43" s="13"/>
      <c r="B43" s="9"/>
      <c r="C43" s="9"/>
      <c r="D43" s="9"/>
      <c r="E43" s="13"/>
      <c r="F43" s="9"/>
      <c r="G43" s="11"/>
      <c r="H43" s="14"/>
      <c r="I43" s="14"/>
      <c r="J43" s="14"/>
      <c r="K43" s="14"/>
      <c r="L43" s="14"/>
      <c r="O43" s="11"/>
      <c r="P43" s="13"/>
      <c r="Q43" s="14"/>
      <c r="R43" s="13"/>
      <c r="S43" s="13"/>
      <c r="T43" s="13"/>
      <c r="U43" s="13"/>
      <c r="V43" s="13"/>
      <c r="W43" s="13"/>
      <c r="X43" s="13"/>
      <c r="Y43" s="11"/>
      <c r="Z43" s="14"/>
      <c r="AA43" s="14"/>
      <c r="AB43" s="14"/>
      <c r="AC43" s="14"/>
      <c r="AD43" s="14"/>
    </row>
    <row r="44" spans="1:30" x14ac:dyDescent="0.2">
      <c r="A44" s="13"/>
      <c r="B44" s="9"/>
      <c r="C44" s="9"/>
      <c r="D44" s="9"/>
      <c r="E44" s="13"/>
      <c r="F44" s="9"/>
      <c r="G44" s="11"/>
      <c r="H44" s="14"/>
      <c r="I44" s="14"/>
      <c r="J44" s="14"/>
      <c r="K44" s="14"/>
      <c r="L44" s="14"/>
      <c r="O44" s="11"/>
      <c r="P44" s="13"/>
      <c r="Q44" s="14"/>
      <c r="R44" s="13"/>
      <c r="S44" s="13"/>
      <c r="T44" s="13"/>
      <c r="U44" s="13"/>
      <c r="V44" s="13"/>
      <c r="W44" s="13"/>
      <c r="X44" s="13"/>
      <c r="Y44" s="11"/>
      <c r="Z44" s="14"/>
      <c r="AA44" s="14"/>
      <c r="AB44" s="14"/>
      <c r="AC44" s="14"/>
      <c r="AD44" s="14"/>
    </row>
    <row r="45" spans="1:30" x14ac:dyDescent="0.2">
      <c r="A45" s="13"/>
      <c r="B45" s="9"/>
      <c r="C45" s="9"/>
      <c r="D45" s="9"/>
      <c r="E45" s="13"/>
      <c r="F45" s="9"/>
      <c r="G45" s="11"/>
      <c r="H45" s="14"/>
      <c r="I45" s="14"/>
      <c r="J45" s="14"/>
      <c r="K45" s="14"/>
      <c r="L45" s="14"/>
      <c r="O45" s="11"/>
      <c r="P45" s="13"/>
      <c r="Q45" s="14"/>
      <c r="R45" s="13"/>
      <c r="S45" s="13"/>
      <c r="T45" s="13"/>
      <c r="U45" s="13"/>
      <c r="V45" s="13"/>
      <c r="W45" s="13"/>
      <c r="X45" s="13"/>
      <c r="Y45" s="11"/>
      <c r="Z45" s="14"/>
      <c r="AA45" s="14"/>
      <c r="AB45" s="14"/>
      <c r="AC45" s="14"/>
      <c r="AD45" s="14"/>
    </row>
    <row r="46" spans="1:30" x14ac:dyDescent="0.2">
      <c r="A46" s="13"/>
      <c r="B46" s="9"/>
      <c r="C46" s="9"/>
      <c r="D46" s="9"/>
      <c r="E46" s="13"/>
      <c r="F46" s="9"/>
      <c r="G46" s="11"/>
      <c r="H46" s="14"/>
      <c r="I46" s="14"/>
      <c r="J46" s="14"/>
      <c r="K46" s="14"/>
      <c r="L46" s="14"/>
      <c r="O46" s="11"/>
      <c r="P46" s="13"/>
      <c r="Q46" s="14"/>
      <c r="R46" s="13"/>
      <c r="S46" s="13"/>
      <c r="T46" s="13"/>
      <c r="U46" s="13"/>
      <c r="V46" s="13"/>
      <c r="W46" s="13"/>
      <c r="X46" s="13"/>
      <c r="Y46" s="11"/>
      <c r="Z46" s="14"/>
      <c r="AA46" s="14"/>
      <c r="AB46" s="14"/>
      <c r="AC46" s="14"/>
      <c r="AD46" s="14"/>
    </row>
    <row r="47" spans="1:30" x14ac:dyDescent="0.2">
      <c r="A47" s="13"/>
      <c r="B47" s="9"/>
      <c r="C47" s="9"/>
      <c r="D47" s="9"/>
      <c r="E47" s="13"/>
      <c r="F47" s="9"/>
      <c r="G47" s="11"/>
      <c r="H47" s="14"/>
      <c r="I47" s="14"/>
      <c r="J47" s="14"/>
      <c r="K47" s="14"/>
      <c r="L47" s="14"/>
      <c r="O47" s="11"/>
      <c r="P47" s="13"/>
      <c r="Q47" s="14"/>
      <c r="R47" s="13"/>
      <c r="S47" s="13"/>
      <c r="T47" s="13"/>
      <c r="U47" s="13"/>
      <c r="V47" s="13"/>
      <c r="W47" s="13"/>
      <c r="X47" s="13"/>
      <c r="Y47" s="11"/>
      <c r="Z47" s="14"/>
      <c r="AA47" s="14"/>
      <c r="AB47" s="14"/>
      <c r="AC47" s="14"/>
      <c r="AD47" s="14"/>
    </row>
    <row r="48" spans="1:30" x14ac:dyDescent="0.2">
      <c r="A48" s="13"/>
      <c r="B48" s="9"/>
      <c r="C48" s="9"/>
      <c r="D48" s="9"/>
      <c r="E48" s="13"/>
      <c r="F48" s="9"/>
      <c r="G48" s="11"/>
      <c r="H48" s="14"/>
      <c r="I48" s="14"/>
      <c r="J48" s="14"/>
      <c r="K48" s="14"/>
      <c r="L48" s="14"/>
      <c r="O48" s="11"/>
      <c r="P48" s="13"/>
      <c r="Q48" s="14"/>
      <c r="R48" s="13"/>
      <c r="S48" s="13"/>
      <c r="T48" s="13"/>
      <c r="U48" s="13"/>
      <c r="V48" s="13"/>
      <c r="W48" s="13"/>
      <c r="X48" s="13"/>
      <c r="Y48" s="11"/>
      <c r="Z48" s="14"/>
      <c r="AA48" s="14"/>
      <c r="AB48" s="14"/>
      <c r="AC48" s="14"/>
      <c r="AD48" s="14"/>
    </row>
    <row r="49" spans="1:30" x14ac:dyDescent="0.2">
      <c r="A49" s="13"/>
      <c r="B49" s="9"/>
      <c r="C49" s="9"/>
      <c r="D49" s="9"/>
      <c r="E49" s="13"/>
      <c r="F49" s="9"/>
      <c r="G49" s="11"/>
      <c r="H49" s="14"/>
      <c r="I49" s="14"/>
      <c r="J49" s="14"/>
      <c r="K49" s="14"/>
      <c r="L49" s="14"/>
      <c r="O49" s="11"/>
      <c r="P49" s="13"/>
      <c r="Q49" s="14"/>
      <c r="R49" s="13"/>
      <c r="S49" s="13"/>
      <c r="T49" s="13"/>
      <c r="U49" s="13"/>
      <c r="V49" s="13"/>
      <c r="W49" s="13"/>
      <c r="X49" s="13"/>
      <c r="Y49" s="11"/>
      <c r="Z49" s="14"/>
      <c r="AA49" s="14"/>
      <c r="AB49" s="14"/>
      <c r="AC49" s="14"/>
      <c r="AD49" s="14"/>
    </row>
    <row r="50" spans="1:30" x14ac:dyDescent="0.2">
      <c r="A50" s="13"/>
      <c r="B50" s="9"/>
      <c r="C50" s="9"/>
      <c r="D50" s="9"/>
      <c r="E50" s="13"/>
      <c r="F50" s="9"/>
      <c r="G50" s="11"/>
      <c r="H50" s="14"/>
      <c r="I50" s="14"/>
      <c r="J50" s="14"/>
      <c r="K50" s="14"/>
      <c r="L50" s="14"/>
      <c r="O50" s="11"/>
      <c r="P50" s="13"/>
      <c r="Q50" s="14"/>
      <c r="R50" s="13"/>
      <c r="S50" s="13"/>
      <c r="T50" s="13"/>
      <c r="U50" s="13"/>
      <c r="V50" s="13"/>
      <c r="W50" s="13"/>
      <c r="X50" s="13"/>
      <c r="Y50" s="11"/>
      <c r="Z50" s="14"/>
      <c r="AA50" s="14"/>
      <c r="AB50" s="14"/>
      <c r="AC50" s="14"/>
      <c r="AD50" s="14"/>
    </row>
    <row r="51" spans="1:30" x14ac:dyDescent="0.2">
      <c r="A51" s="13"/>
      <c r="B51" s="9"/>
      <c r="C51" s="9"/>
      <c r="D51" s="9"/>
      <c r="E51" s="13"/>
      <c r="F51" s="9"/>
      <c r="G51" s="11"/>
      <c r="H51" s="14"/>
      <c r="I51" s="14"/>
      <c r="J51" s="14"/>
      <c r="K51" s="14"/>
      <c r="L51" s="14"/>
      <c r="O51" s="11"/>
      <c r="P51" s="13"/>
      <c r="Q51" s="14"/>
      <c r="R51" s="13"/>
      <c r="S51" s="13"/>
      <c r="T51" s="13"/>
      <c r="U51" s="13"/>
      <c r="V51" s="13"/>
      <c r="W51" s="13"/>
      <c r="X51" s="13"/>
      <c r="Y51" s="11"/>
      <c r="Z51" s="14"/>
      <c r="AA51" s="14"/>
      <c r="AB51" s="14"/>
      <c r="AC51" s="14"/>
      <c r="AD51" s="14"/>
    </row>
    <row r="52" spans="1:30" x14ac:dyDescent="0.2">
      <c r="A52" s="13"/>
      <c r="B52" s="9"/>
      <c r="C52" s="9"/>
      <c r="D52" s="9"/>
      <c r="E52" s="13"/>
      <c r="F52" s="9"/>
      <c r="G52" s="11"/>
      <c r="H52" s="14"/>
      <c r="I52" s="14"/>
      <c r="J52" s="14"/>
      <c r="K52" s="14"/>
      <c r="L52" s="14"/>
      <c r="O52" s="11"/>
      <c r="P52" s="13"/>
      <c r="Q52" s="14"/>
      <c r="R52" s="13"/>
      <c r="S52" s="13"/>
      <c r="T52" s="13"/>
      <c r="U52" s="13"/>
      <c r="V52" s="13"/>
      <c r="W52" s="13"/>
      <c r="X52" s="13"/>
      <c r="Y52" s="11"/>
      <c r="Z52" s="14"/>
      <c r="AA52" s="14"/>
      <c r="AB52" s="14"/>
      <c r="AC52" s="14"/>
      <c r="AD52" s="14"/>
    </row>
    <row r="53" spans="1:30" x14ac:dyDescent="0.2">
      <c r="A53" s="13"/>
      <c r="B53" s="9"/>
      <c r="C53" s="9"/>
      <c r="D53" s="9"/>
      <c r="E53" s="13"/>
      <c r="F53" s="9"/>
      <c r="G53" s="11"/>
      <c r="H53" s="14"/>
      <c r="I53" s="14"/>
      <c r="J53" s="14"/>
      <c r="K53" s="14"/>
      <c r="L53" s="14"/>
      <c r="O53" s="11"/>
      <c r="P53" s="13"/>
      <c r="Q53" s="14"/>
      <c r="R53" s="13"/>
      <c r="S53" s="13"/>
      <c r="T53" s="13"/>
      <c r="U53" s="13"/>
      <c r="V53" s="13"/>
      <c r="W53" s="13"/>
      <c r="X53" s="13"/>
      <c r="Y53" s="11"/>
      <c r="Z53" s="14"/>
      <c r="AA53" s="14"/>
      <c r="AB53" s="14"/>
      <c r="AC53" s="14"/>
      <c r="AD53" s="14"/>
    </row>
    <row r="54" spans="1:30" x14ac:dyDescent="0.2">
      <c r="A54" s="13"/>
      <c r="B54" s="9"/>
      <c r="C54" s="9"/>
      <c r="D54" s="9"/>
      <c r="E54" s="13"/>
      <c r="F54" s="9"/>
      <c r="G54" s="11"/>
      <c r="H54" s="14"/>
      <c r="I54" s="14"/>
      <c r="J54" s="14"/>
      <c r="K54" s="14"/>
      <c r="L54" s="14"/>
      <c r="O54" s="11"/>
      <c r="P54" s="13"/>
      <c r="Q54" s="14"/>
      <c r="R54" s="13"/>
      <c r="S54" s="13"/>
      <c r="T54" s="13"/>
      <c r="U54" s="13"/>
      <c r="V54" s="13"/>
      <c r="W54" s="13"/>
      <c r="X54" s="13"/>
      <c r="Y54" s="11"/>
      <c r="Z54" s="14"/>
      <c r="AA54" s="14"/>
      <c r="AB54" s="14"/>
      <c r="AC54" s="14"/>
      <c r="AD54" s="14"/>
    </row>
    <row r="55" spans="1:30" x14ac:dyDescent="0.2">
      <c r="A55" s="13"/>
      <c r="B55" s="9"/>
      <c r="C55" s="9"/>
      <c r="D55" s="9"/>
      <c r="E55" s="13"/>
      <c r="F55" s="9"/>
      <c r="G55" s="11"/>
      <c r="H55" s="14"/>
      <c r="I55" s="14"/>
      <c r="J55" s="14"/>
      <c r="K55" s="14"/>
      <c r="L55" s="14"/>
      <c r="O55" s="11"/>
      <c r="P55" s="13"/>
      <c r="Q55" s="14"/>
      <c r="R55" s="13"/>
      <c r="S55" s="13"/>
      <c r="T55" s="13"/>
      <c r="U55" s="13"/>
      <c r="V55" s="13"/>
      <c r="W55" s="13"/>
      <c r="X55" s="13"/>
      <c r="Y55" s="11"/>
      <c r="Z55" s="14"/>
      <c r="AA55" s="14"/>
      <c r="AB55" s="14"/>
      <c r="AC55" s="14"/>
      <c r="AD55" s="14"/>
    </row>
    <row r="56" spans="1:30" x14ac:dyDescent="0.2">
      <c r="A56" s="13"/>
      <c r="B56" s="9"/>
      <c r="C56" s="9"/>
      <c r="D56" s="9"/>
      <c r="E56" s="13"/>
      <c r="F56" s="9"/>
      <c r="G56" s="11"/>
      <c r="H56" s="14"/>
      <c r="I56" s="14"/>
      <c r="J56" s="14"/>
      <c r="K56" s="14"/>
      <c r="L56" s="14"/>
      <c r="O56" s="11"/>
      <c r="P56" s="13"/>
      <c r="Q56" s="14"/>
      <c r="R56" s="13"/>
      <c r="S56" s="13"/>
      <c r="T56" s="13"/>
      <c r="U56" s="13"/>
      <c r="V56" s="13"/>
      <c r="W56" s="13"/>
      <c r="X56" s="13"/>
      <c r="Y56" s="11"/>
      <c r="Z56" s="14"/>
      <c r="AA56" s="14"/>
      <c r="AB56" s="14"/>
      <c r="AC56" s="14"/>
      <c r="AD56" s="14"/>
    </row>
    <row r="57" spans="1:30" x14ac:dyDescent="0.2">
      <c r="A57" s="13"/>
      <c r="B57" s="9"/>
      <c r="C57" s="9"/>
      <c r="D57" s="9"/>
      <c r="E57" s="13"/>
      <c r="F57" s="9"/>
      <c r="G57" s="11"/>
      <c r="H57" s="14"/>
      <c r="I57" s="14"/>
      <c r="J57" s="14"/>
      <c r="K57" s="14"/>
      <c r="L57" s="14"/>
      <c r="O57" s="11"/>
      <c r="P57" s="13"/>
      <c r="Q57" s="14"/>
      <c r="R57" s="13"/>
      <c r="S57" s="13"/>
      <c r="T57" s="13"/>
      <c r="U57" s="13"/>
      <c r="V57" s="13"/>
      <c r="W57" s="13"/>
      <c r="X57" s="13"/>
      <c r="Y57" s="11"/>
      <c r="Z57" s="14"/>
      <c r="AA57" s="14"/>
      <c r="AB57" s="14"/>
      <c r="AC57" s="14"/>
      <c r="AD57" s="14"/>
    </row>
    <row r="58" spans="1:30" x14ac:dyDescent="0.2">
      <c r="A58" s="13"/>
      <c r="B58" s="9"/>
      <c r="C58" s="9"/>
      <c r="D58" s="9"/>
      <c r="E58" s="13"/>
      <c r="F58" s="9"/>
      <c r="G58" s="11"/>
      <c r="H58" s="14"/>
      <c r="I58" s="14"/>
      <c r="J58" s="14"/>
      <c r="K58" s="14"/>
      <c r="L58" s="14"/>
      <c r="O58" s="11"/>
      <c r="P58" s="13"/>
      <c r="Q58" s="14"/>
      <c r="R58" s="13"/>
      <c r="S58" s="13"/>
      <c r="T58" s="13"/>
      <c r="U58" s="13"/>
      <c r="V58" s="13"/>
      <c r="W58" s="13"/>
      <c r="X58" s="13"/>
      <c r="Y58" s="11"/>
      <c r="Z58" s="14"/>
      <c r="AA58" s="14"/>
      <c r="AB58" s="14"/>
      <c r="AC58" s="14"/>
      <c r="AD58" s="14"/>
    </row>
    <row r="59" spans="1:30" x14ac:dyDescent="0.2">
      <c r="A59" s="13"/>
      <c r="B59" s="9"/>
      <c r="C59" s="9"/>
      <c r="D59" s="9"/>
      <c r="E59" s="13"/>
      <c r="F59" s="9"/>
      <c r="G59" s="11"/>
      <c r="H59" s="14"/>
      <c r="I59" s="14"/>
      <c r="J59" s="14"/>
      <c r="K59" s="14"/>
      <c r="L59" s="14"/>
      <c r="O59" s="11"/>
      <c r="P59" s="13"/>
      <c r="Q59" s="14"/>
      <c r="R59" s="13"/>
      <c r="S59" s="13"/>
      <c r="T59" s="13"/>
      <c r="U59" s="13"/>
      <c r="V59" s="13"/>
      <c r="W59" s="13"/>
      <c r="X59" s="13"/>
      <c r="Y59" s="11"/>
      <c r="Z59" s="14"/>
      <c r="AA59" s="14"/>
      <c r="AB59" s="14"/>
      <c r="AC59" s="14"/>
      <c r="AD59" s="14"/>
    </row>
    <row r="60" spans="1:30" x14ac:dyDescent="0.2">
      <c r="A60" s="13"/>
      <c r="B60" s="9"/>
      <c r="C60" s="9"/>
      <c r="D60" s="9"/>
      <c r="E60" s="13"/>
      <c r="F60" s="9"/>
      <c r="G60" s="11"/>
      <c r="H60" s="14"/>
      <c r="I60" s="14"/>
      <c r="J60" s="14"/>
      <c r="K60" s="14"/>
      <c r="L60" s="14"/>
      <c r="O60" s="11"/>
      <c r="P60" s="13"/>
      <c r="Q60" s="14"/>
      <c r="R60" s="13"/>
      <c r="S60" s="13"/>
      <c r="T60" s="13"/>
      <c r="U60" s="13"/>
      <c r="V60" s="13"/>
      <c r="W60" s="13"/>
      <c r="X60" s="13"/>
      <c r="Y60" s="11"/>
      <c r="Z60" s="14"/>
      <c r="AA60" s="14"/>
      <c r="AB60" s="14"/>
      <c r="AC60" s="14"/>
      <c r="AD60" s="14"/>
    </row>
    <row r="61" spans="1:30" x14ac:dyDescent="0.2">
      <c r="A61" s="13"/>
      <c r="B61" s="9"/>
      <c r="C61" s="9"/>
      <c r="D61" s="9"/>
      <c r="E61" s="13"/>
      <c r="F61" s="9"/>
      <c r="G61" s="11"/>
      <c r="H61" s="14"/>
      <c r="I61" s="14"/>
      <c r="J61" s="14"/>
      <c r="K61" s="14"/>
      <c r="L61" s="14"/>
      <c r="O61" s="11"/>
      <c r="P61" s="13"/>
      <c r="Q61" s="14"/>
      <c r="R61" s="13"/>
      <c r="S61" s="13"/>
      <c r="T61" s="13"/>
      <c r="U61" s="13"/>
      <c r="V61" s="13"/>
      <c r="W61" s="13"/>
      <c r="X61" s="13"/>
      <c r="Y61" s="11"/>
      <c r="Z61" s="14"/>
      <c r="AA61" s="14"/>
      <c r="AB61" s="14"/>
      <c r="AC61" s="14"/>
      <c r="AD61" s="14"/>
    </row>
    <row r="62" spans="1:30" x14ac:dyDescent="0.2">
      <c r="A62" s="13"/>
      <c r="B62" s="9"/>
      <c r="C62" s="9"/>
      <c r="D62" s="9"/>
      <c r="E62" s="13"/>
      <c r="F62" s="9"/>
      <c r="G62" s="11"/>
      <c r="H62" s="14"/>
      <c r="I62" s="14"/>
      <c r="J62" s="14"/>
      <c r="K62" s="14"/>
      <c r="L62" s="14"/>
      <c r="O62" s="11"/>
      <c r="P62" s="13"/>
      <c r="Q62" s="14"/>
      <c r="R62" s="13"/>
      <c r="S62" s="13"/>
      <c r="T62" s="13"/>
      <c r="U62" s="13"/>
      <c r="V62" s="13"/>
      <c r="W62" s="13"/>
      <c r="X62" s="13"/>
      <c r="Y62" s="11"/>
      <c r="Z62" s="14"/>
      <c r="AA62" s="14"/>
      <c r="AB62" s="14"/>
      <c r="AC62" s="14"/>
      <c r="AD62" s="14"/>
    </row>
    <row r="63" spans="1:30" x14ac:dyDescent="0.2">
      <c r="A63" s="13"/>
      <c r="B63" s="9"/>
      <c r="C63" s="9"/>
      <c r="D63" s="9"/>
      <c r="E63" s="13"/>
      <c r="F63" s="9"/>
      <c r="G63" s="11"/>
      <c r="H63" s="14"/>
      <c r="I63" s="14"/>
      <c r="J63" s="14"/>
      <c r="K63" s="14"/>
      <c r="L63" s="14"/>
      <c r="O63" s="11"/>
      <c r="P63" s="13"/>
      <c r="Q63" s="14"/>
      <c r="R63" s="13"/>
      <c r="S63" s="13"/>
      <c r="T63" s="13"/>
      <c r="U63" s="13"/>
      <c r="V63" s="13"/>
      <c r="W63" s="13"/>
      <c r="X63" s="13"/>
      <c r="Y63" s="11"/>
      <c r="Z63" s="14"/>
      <c r="AA63" s="14"/>
      <c r="AB63" s="14"/>
      <c r="AC63" s="14"/>
      <c r="AD63" s="14"/>
    </row>
    <row r="64" spans="1:30" x14ac:dyDescent="0.2">
      <c r="A64" s="13"/>
      <c r="B64" s="9"/>
      <c r="C64" s="9"/>
      <c r="D64" s="9"/>
      <c r="E64" s="13"/>
      <c r="F64" s="9"/>
      <c r="G64" s="11"/>
      <c r="H64" s="14"/>
      <c r="I64" s="14"/>
      <c r="J64" s="14"/>
      <c r="K64" s="14"/>
      <c r="L64" s="14"/>
      <c r="O64" s="11"/>
      <c r="P64" s="13"/>
      <c r="Q64" s="14"/>
      <c r="R64" s="13"/>
      <c r="S64" s="13"/>
      <c r="T64" s="13"/>
      <c r="U64" s="13"/>
      <c r="V64" s="13"/>
      <c r="W64" s="13"/>
      <c r="X64" s="13"/>
      <c r="Y64" s="11"/>
      <c r="Z64" s="14"/>
      <c r="AA64" s="14"/>
      <c r="AB64" s="14"/>
      <c r="AC64" s="14"/>
      <c r="AD64" s="14"/>
    </row>
    <row r="65" spans="1:30" x14ac:dyDescent="0.2">
      <c r="A65" s="13"/>
      <c r="B65" s="9"/>
      <c r="C65" s="9"/>
      <c r="D65" s="9"/>
      <c r="E65" s="13"/>
      <c r="F65" s="9"/>
      <c r="G65" s="11"/>
      <c r="H65" s="14"/>
      <c r="I65" s="14"/>
      <c r="J65" s="14"/>
      <c r="K65" s="14"/>
      <c r="L65" s="14"/>
      <c r="O65" s="11"/>
      <c r="P65" s="13"/>
      <c r="Q65" s="14"/>
      <c r="R65" s="13"/>
      <c r="S65" s="13"/>
      <c r="T65" s="13"/>
      <c r="U65" s="13"/>
      <c r="V65" s="13"/>
      <c r="W65" s="13"/>
      <c r="X65" s="13"/>
      <c r="Y65" s="11"/>
      <c r="Z65" s="14"/>
      <c r="AA65" s="14"/>
      <c r="AB65" s="14"/>
      <c r="AC65" s="14"/>
      <c r="AD65" s="14"/>
    </row>
    <row r="66" spans="1:30" x14ac:dyDescent="0.2">
      <c r="A66" s="13"/>
      <c r="B66" s="9"/>
      <c r="C66" s="9"/>
      <c r="D66" s="9"/>
      <c r="E66" s="13"/>
      <c r="F66" s="9"/>
      <c r="G66" s="11"/>
      <c r="H66" s="14"/>
      <c r="I66" s="14"/>
      <c r="J66" s="14"/>
      <c r="K66" s="14"/>
      <c r="L66" s="14"/>
      <c r="O66" s="11"/>
      <c r="P66" s="13"/>
      <c r="Q66" s="14"/>
      <c r="R66" s="13"/>
      <c r="S66" s="13"/>
      <c r="T66" s="13"/>
      <c r="U66" s="13"/>
      <c r="V66" s="13"/>
      <c r="W66" s="13"/>
      <c r="X66" s="13"/>
      <c r="Y66" s="11"/>
      <c r="Z66" s="14"/>
      <c r="AA66" s="14"/>
      <c r="AB66" s="14"/>
      <c r="AC66" s="14"/>
      <c r="AD66" s="14"/>
    </row>
    <row r="67" spans="1:30" x14ac:dyDescent="0.2">
      <c r="A67" s="13"/>
      <c r="B67" s="9"/>
      <c r="C67" s="9"/>
      <c r="D67" s="9"/>
      <c r="E67" s="13"/>
      <c r="F67" s="9"/>
      <c r="G67" s="11"/>
      <c r="H67" s="14"/>
      <c r="I67" s="14"/>
      <c r="J67" s="14"/>
      <c r="K67" s="14"/>
      <c r="L67" s="14"/>
      <c r="O67" s="11"/>
      <c r="P67" s="13"/>
      <c r="Q67" s="14"/>
      <c r="R67" s="13"/>
      <c r="S67" s="13"/>
      <c r="T67" s="13"/>
      <c r="U67" s="13"/>
      <c r="V67" s="13"/>
      <c r="W67" s="13"/>
      <c r="X67" s="13"/>
      <c r="Y67" s="11"/>
      <c r="Z67" s="14"/>
      <c r="AA67" s="14"/>
      <c r="AB67" s="14"/>
      <c r="AC67" s="14"/>
      <c r="AD67" s="14"/>
    </row>
    <row r="68" spans="1:30" x14ac:dyDescent="0.2">
      <c r="A68" s="13"/>
      <c r="B68" s="9"/>
      <c r="C68" s="9"/>
      <c r="D68" s="9"/>
      <c r="E68" s="13"/>
      <c r="F68" s="9"/>
      <c r="G68" s="11"/>
      <c r="H68" s="14"/>
      <c r="I68" s="14"/>
      <c r="J68" s="14"/>
      <c r="K68" s="14"/>
      <c r="L68" s="14"/>
      <c r="O68" s="11"/>
      <c r="P68" s="13"/>
      <c r="Q68" s="14"/>
      <c r="R68" s="13"/>
      <c r="S68" s="13"/>
      <c r="T68" s="13"/>
      <c r="U68" s="13"/>
      <c r="V68" s="13"/>
      <c r="W68" s="13"/>
      <c r="X68" s="13"/>
      <c r="Y68" s="11"/>
      <c r="Z68" s="14"/>
      <c r="AA68" s="14"/>
      <c r="AB68" s="14"/>
      <c r="AC68" s="14"/>
      <c r="AD68" s="14"/>
    </row>
    <row r="69" spans="1:30" x14ac:dyDescent="0.2">
      <c r="A69" s="13"/>
      <c r="B69" s="9"/>
      <c r="C69" s="9"/>
      <c r="D69" s="9"/>
      <c r="E69" s="13"/>
      <c r="F69" s="9"/>
      <c r="G69" s="11"/>
      <c r="H69" s="14"/>
      <c r="I69" s="14"/>
      <c r="J69" s="14"/>
      <c r="K69" s="14"/>
      <c r="L69" s="14"/>
      <c r="O69" s="11"/>
      <c r="P69" s="13"/>
      <c r="Q69" s="14"/>
      <c r="R69" s="13"/>
      <c r="S69" s="13"/>
      <c r="T69" s="13"/>
      <c r="U69" s="13"/>
      <c r="V69" s="13"/>
      <c r="W69" s="13"/>
      <c r="X69" s="13"/>
      <c r="Y69" s="11"/>
      <c r="Z69" s="14"/>
      <c r="AA69" s="14"/>
      <c r="AB69" s="14"/>
      <c r="AC69" s="14"/>
      <c r="AD69" s="14"/>
    </row>
    <row r="70" spans="1:30" x14ac:dyDescent="0.2">
      <c r="A70" s="13"/>
      <c r="B70" s="9"/>
      <c r="C70" s="9"/>
      <c r="D70" s="9"/>
      <c r="E70" s="13"/>
      <c r="F70" s="9"/>
      <c r="G70" s="11"/>
      <c r="H70" s="14"/>
      <c r="I70" s="14"/>
      <c r="J70" s="14"/>
      <c r="K70" s="14"/>
      <c r="L70" s="14"/>
      <c r="O70" s="11"/>
      <c r="P70" s="13"/>
      <c r="Q70" s="14"/>
      <c r="R70" s="13"/>
      <c r="S70" s="13"/>
      <c r="T70" s="13"/>
      <c r="U70" s="13"/>
      <c r="V70" s="13"/>
      <c r="W70" s="13"/>
      <c r="X70" s="13"/>
      <c r="Y70" s="11"/>
      <c r="Z70" s="14"/>
      <c r="AA70" s="14"/>
      <c r="AB70" s="14"/>
      <c r="AC70" s="14"/>
      <c r="AD70" s="14"/>
    </row>
    <row r="71" spans="1:30" x14ac:dyDescent="0.2">
      <c r="A71" s="13"/>
      <c r="B71" s="9"/>
      <c r="C71" s="9"/>
      <c r="D71" s="9"/>
      <c r="E71" s="13"/>
      <c r="F71" s="9"/>
      <c r="G71" s="11"/>
      <c r="H71" s="14"/>
      <c r="I71" s="14"/>
      <c r="J71" s="14"/>
      <c r="K71" s="14"/>
      <c r="L71" s="14"/>
      <c r="O71" s="11"/>
      <c r="P71" s="13"/>
      <c r="Q71" s="14"/>
      <c r="R71" s="13"/>
      <c r="S71" s="13"/>
      <c r="T71" s="13"/>
      <c r="U71" s="13"/>
      <c r="V71" s="13"/>
      <c r="W71" s="13"/>
      <c r="X71" s="13"/>
      <c r="Y71" s="11"/>
      <c r="Z71" s="14"/>
      <c r="AA71" s="14"/>
      <c r="AB71" s="14"/>
      <c r="AC71" s="14"/>
      <c r="AD71" s="14"/>
    </row>
    <row r="72" spans="1:30" x14ac:dyDescent="0.2">
      <c r="A72" s="13"/>
      <c r="B72" s="9"/>
      <c r="C72" s="9"/>
      <c r="D72" s="9"/>
      <c r="E72" s="13"/>
      <c r="F72" s="9"/>
      <c r="G72" s="11"/>
      <c r="H72" s="14"/>
      <c r="I72" s="14"/>
      <c r="J72" s="14"/>
      <c r="K72" s="14"/>
      <c r="L72" s="14"/>
      <c r="O72" s="11"/>
      <c r="P72" s="13"/>
      <c r="Q72" s="14"/>
      <c r="R72" s="13"/>
      <c r="S72" s="13"/>
      <c r="T72" s="13"/>
      <c r="U72" s="13"/>
      <c r="V72" s="13"/>
      <c r="W72" s="13"/>
      <c r="X72" s="13"/>
      <c r="Y72" s="11"/>
      <c r="Z72" s="14"/>
      <c r="AA72" s="14"/>
      <c r="AB72" s="14"/>
      <c r="AC72" s="14"/>
      <c r="AD72" s="14"/>
    </row>
    <row r="73" spans="1:30" x14ac:dyDescent="0.2">
      <c r="A73" s="13"/>
      <c r="B73" s="9"/>
      <c r="C73" s="9"/>
      <c r="D73" s="9"/>
      <c r="E73" s="13"/>
      <c r="F73" s="9"/>
      <c r="G73" s="11"/>
      <c r="H73" s="14"/>
      <c r="I73" s="14"/>
      <c r="J73" s="14"/>
      <c r="K73" s="14"/>
      <c r="L73" s="14"/>
      <c r="O73" s="11"/>
      <c r="P73" s="13"/>
      <c r="Q73" s="14"/>
      <c r="R73" s="13"/>
      <c r="S73" s="13"/>
      <c r="T73" s="13"/>
      <c r="U73" s="13"/>
      <c r="V73" s="13"/>
      <c r="W73" s="13"/>
      <c r="X73" s="13"/>
      <c r="Y73" s="11"/>
      <c r="Z73" s="14"/>
      <c r="AA73" s="14"/>
      <c r="AB73" s="14"/>
      <c r="AC73" s="14"/>
      <c r="AD73" s="14"/>
    </row>
    <row r="74" spans="1:30" x14ac:dyDescent="0.2">
      <c r="A74" s="13"/>
      <c r="B74" s="9"/>
      <c r="C74" s="9"/>
      <c r="D74" s="9"/>
      <c r="E74" s="13"/>
      <c r="F74" s="9"/>
      <c r="G74" s="11"/>
      <c r="H74" s="14"/>
      <c r="I74" s="14"/>
      <c r="J74" s="14"/>
      <c r="K74" s="14"/>
      <c r="L74" s="14"/>
      <c r="O74" s="11"/>
      <c r="P74" s="13"/>
      <c r="Q74" s="14"/>
      <c r="R74" s="13"/>
      <c r="S74" s="13"/>
      <c r="T74" s="13"/>
      <c r="U74" s="13"/>
      <c r="V74" s="13"/>
      <c r="W74" s="13"/>
      <c r="X74" s="13"/>
      <c r="Y74" s="11"/>
      <c r="Z74" s="14"/>
      <c r="AA74" s="14"/>
      <c r="AB74" s="14"/>
      <c r="AC74" s="14"/>
      <c r="AD74" s="14"/>
    </row>
    <row r="75" spans="1:30" x14ac:dyDescent="0.2">
      <c r="A75" s="13"/>
      <c r="B75" s="9"/>
      <c r="C75" s="9"/>
      <c r="D75" s="9"/>
      <c r="E75" s="13"/>
      <c r="F75" s="9"/>
      <c r="G75" s="11"/>
      <c r="H75" s="14"/>
      <c r="I75" s="14"/>
      <c r="J75" s="14"/>
      <c r="K75" s="14"/>
      <c r="L75" s="14"/>
      <c r="O75" s="11"/>
      <c r="P75" s="13"/>
      <c r="Q75" s="14"/>
      <c r="R75" s="13"/>
      <c r="S75" s="13"/>
      <c r="T75" s="13"/>
      <c r="U75" s="13"/>
      <c r="V75" s="13"/>
      <c r="W75" s="13"/>
      <c r="X75" s="13"/>
      <c r="Y75" s="11"/>
      <c r="Z75" s="14"/>
      <c r="AA75" s="14"/>
      <c r="AB75" s="14"/>
      <c r="AC75" s="14"/>
      <c r="AD75" s="14"/>
    </row>
    <row r="76" spans="1:30" x14ac:dyDescent="0.2">
      <c r="A76" s="13"/>
      <c r="B76" s="9"/>
      <c r="C76" s="9"/>
      <c r="D76" s="9"/>
      <c r="E76" s="13"/>
      <c r="F76" s="9"/>
      <c r="G76" s="11"/>
      <c r="H76" s="14"/>
      <c r="I76" s="14"/>
      <c r="J76" s="14"/>
      <c r="K76" s="14"/>
      <c r="L76" s="14"/>
      <c r="O76" s="11"/>
      <c r="P76" s="13"/>
      <c r="Q76" s="14"/>
      <c r="R76" s="13"/>
      <c r="S76" s="13"/>
      <c r="T76" s="13"/>
      <c r="U76" s="13"/>
      <c r="V76" s="13"/>
      <c r="W76" s="13"/>
      <c r="X76" s="13"/>
      <c r="Y76" s="11"/>
      <c r="Z76" s="14"/>
      <c r="AA76" s="14"/>
      <c r="AB76" s="14"/>
      <c r="AC76" s="14"/>
      <c r="AD76" s="14"/>
    </row>
    <row r="77" spans="1:30" x14ac:dyDescent="0.2">
      <c r="A77" s="13"/>
      <c r="B77" s="9"/>
      <c r="C77" s="9"/>
      <c r="D77" s="9"/>
      <c r="E77" s="13"/>
      <c r="F77" s="9"/>
      <c r="G77" s="11"/>
      <c r="H77" s="14"/>
      <c r="I77" s="14"/>
      <c r="J77" s="14"/>
      <c r="K77" s="14"/>
      <c r="L77" s="14"/>
      <c r="O77" s="11"/>
      <c r="P77" s="13"/>
      <c r="Q77" s="14"/>
      <c r="R77" s="13"/>
      <c r="S77" s="13"/>
      <c r="T77" s="13"/>
      <c r="U77" s="13"/>
      <c r="V77" s="13"/>
      <c r="W77" s="13"/>
      <c r="X77" s="13"/>
      <c r="Y77" s="11"/>
      <c r="Z77" s="14"/>
      <c r="AA77" s="14"/>
      <c r="AB77" s="14"/>
      <c r="AC77" s="14"/>
      <c r="AD77" s="14"/>
    </row>
    <row r="78" spans="1:30" x14ac:dyDescent="0.2">
      <c r="A78" s="13"/>
      <c r="B78" s="9"/>
      <c r="C78" s="9"/>
      <c r="D78" s="9"/>
      <c r="E78" s="13"/>
      <c r="F78" s="9"/>
      <c r="G78" s="11"/>
      <c r="H78" s="14"/>
      <c r="I78" s="14"/>
      <c r="J78" s="14"/>
      <c r="K78" s="14"/>
      <c r="L78" s="14"/>
      <c r="O78" s="11"/>
      <c r="P78" s="13"/>
      <c r="Q78" s="14"/>
      <c r="R78" s="13"/>
      <c r="S78" s="13"/>
      <c r="T78" s="13"/>
      <c r="U78" s="13"/>
      <c r="V78" s="13"/>
      <c r="W78" s="13"/>
      <c r="X78" s="13"/>
      <c r="Y78" s="11"/>
      <c r="Z78" s="14"/>
      <c r="AA78" s="14"/>
      <c r="AB78" s="14"/>
      <c r="AC78" s="14"/>
      <c r="AD78" s="14"/>
    </row>
    <row r="79" spans="1:30" x14ac:dyDescent="0.2">
      <c r="A79" s="13"/>
      <c r="B79" s="9"/>
      <c r="C79" s="9"/>
      <c r="D79" s="9"/>
      <c r="E79" s="13"/>
      <c r="F79" s="9"/>
      <c r="G79" s="11"/>
      <c r="H79" s="14"/>
      <c r="I79" s="14"/>
      <c r="J79" s="14"/>
      <c r="K79" s="14"/>
      <c r="L79" s="14"/>
      <c r="O79" s="11"/>
      <c r="P79" s="13"/>
      <c r="Q79" s="14"/>
      <c r="R79" s="13"/>
      <c r="S79" s="13"/>
      <c r="T79" s="13"/>
      <c r="U79" s="13"/>
      <c r="V79" s="13"/>
      <c r="W79" s="13"/>
      <c r="X79" s="13"/>
      <c r="Y79" s="11"/>
      <c r="Z79" s="14"/>
      <c r="AA79" s="14"/>
      <c r="AB79" s="14"/>
      <c r="AC79" s="14"/>
      <c r="AD79" s="14"/>
    </row>
    <row r="80" spans="1:30" x14ac:dyDescent="0.2">
      <c r="A80" s="13"/>
      <c r="B80" s="9"/>
      <c r="C80" s="9"/>
      <c r="D80" s="9"/>
      <c r="E80" s="13"/>
      <c r="F80" s="9"/>
      <c r="G80" s="11"/>
      <c r="H80" s="14"/>
      <c r="I80" s="14"/>
      <c r="J80" s="14"/>
      <c r="K80" s="14"/>
      <c r="L80" s="14"/>
      <c r="O80" s="11"/>
      <c r="P80" s="13"/>
      <c r="Q80" s="14"/>
      <c r="R80" s="13"/>
      <c r="S80" s="13"/>
      <c r="T80" s="13"/>
      <c r="U80" s="13"/>
      <c r="V80" s="13"/>
      <c r="W80" s="13"/>
      <c r="X80" s="13"/>
      <c r="Y80" s="11"/>
      <c r="Z80" s="14"/>
      <c r="AA80" s="14"/>
      <c r="AB80" s="14"/>
      <c r="AC80" s="14"/>
      <c r="AD80" s="14"/>
    </row>
    <row r="81" spans="1:30" x14ac:dyDescent="0.2">
      <c r="A81" s="13"/>
      <c r="B81" s="9"/>
      <c r="C81" s="9"/>
      <c r="D81" s="9"/>
      <c r="E81" s="13"/>
      <c r="F81" s="9"/>
      <c r="G81" s="11"/>
      <c r="H81" s="14"/>
      <c r="I81" s="14"/>
      <c r="J81" s="14"/>
      <c r="K81" s="14"/>
      <c r="L81" s="14"/>
      <c r="O81" s="11"/>
      <c r="P81" s="13"/>
      <c r="Q81" s="14"/>
      <c r="R81" s="13"/>
      <c r="S81" s="13"/>
      <c r="T81" s="13"/>
      <c r="U81" s="13"/>
      <c r="V81" s="13"/>
      <c r="W81" s="13"/>
      <c r="X81" s="13"/>
      <c r="Y81" s="11"/>
      <c r="Z81" s="14"/>
      <c r="AA81" s="14"/>
      <c r="AB81" s="14"/>
      <c r="AC81" s="14"/>
      <c r="AD81" s="14"/>
    </row>
    <row r="82" spans="1:30" x14ac:dyDescent="0.2">
      <c r="A82" s="13"/>
      <c r="B82" s="9"/>
      <c r="C82" s="9"/>
      <c r="D82" s="9"/>
      <c r="E82" s="13"/>
      <c r="F82" s="9"/>
      <c r="G82" s="11"/>
      <c r="H82" s="14"/>
      <c r="I82" s="14"/>
      <c r="J82" s="14"/>
      <c r="K82" s="14"/>
      <c r="L82" s="14"/>
      <c r="O82" s="11"/>
      <c r="P82" s="13"/>
      <c r="Q82" s="14"/>
      <c r="R82" s="13"/>
      <c r="S82" s="13"/>
      <c r="T82" s="13"/>
      <c r="U82" s="13"/>
      <c r="V82" s="13"/>
      <c r="W82" s="13"/>
      <c r="X82" s="13"/>
      <c r="Y82" s="11"/>
      <c r="Z82" s="14"/>
      <c r="AA82" s="14"/>
      <c r="AB82" s="14"/>
      <c r="AC82" s="14"/>
      <c r="AD82" s="14"/>
    </row>
    <row r="83" spans="1:30" x14ac:dyDescent="0.2">
      <c r="A83" s="13"/>
      <c r="B83" s="9"/>
      <c r="C83" s="9"/>
      <c r="D83" s="9"/>
      <c r="E83" s="13"/>
      <c r="F83" s="9"/>
      <c r="G83" s="11"/>
      <c r="H83" s="14"/>
      <c r="I83" s="14"/>
      <c r="J83" s="14"/>
      <c r="K83" s="14"/>
      <c r="L83" s="14"/>
      <c r="O83" s="11"/>
      <c r="P83" s="13"/>
      <c r="Q83" s="14"/>
      <c r="R83" s="13"/>
      <c r="S83" s="13"/>
      <c r="T83" s="13"/>
      <c r="U83" s="13"/>
      <c r="V83" s="13"/>
      <c r="W83" s="13"/>
      <c r="X83" s="13"/>
      <c r="Y83" s="11"/>
      <c r="Z83" s="14"/>
      <c r="AA83" s="14"/>
      <c r="AB83" s="14"/>
      <c r="AC83" s="14"/>
      <c r="AD83" s="14"/>
    </row>
    <row r="84" spans="1:30" x14ac:dyDescent="0.2">
      <c r="A84" s="13"/>
      <c r="B84" s="9"/>
      <c r="C84" s="9"/>
      <c r="D84" s="9"/>
      <c r="E84" s="13"/>
      <c r="F84" s="9"/>
      <c r="G84" s="11"/>
      <c r="H84" s="14"/>
      <c r="I84" s="14"/>
      <c r="J84" s="14"/>
      <c r="K84" s="14"/>
      <c r="L84" s="14"/>
      <c r="O84" s="11"/>
      <c r="P84" s="13"/>
      <c r="Q84" s="14"/>
      <c r="R84" s="13"/>
      <c r="S84" s="13"/>
      <c r="T84" s="13"/>
      <c r="U84" s="13"/>
      <c r="V84" s="13"/>
      <c r="W84" s="13"/>
      <c r="X84" s="13"/>
      <c r="Y84" s="11"/>
      <c r="Z84" s="14"/>
      <c r="AA84" s="14"/>
      <c r="AB84" s="14"/>
      <c r="AC84" s="14"/>
      <c r="AD84" s="14"/>
    </row>
    <row r="85" spans="1:30" x14ac:dyDescent="0.2">
      <c r="A85" s="13"/>
      <c r="B85" s="9"/>
      <c r="C85" s="9"/>
      <c r="D85" s="9"/>
      <c r="E85" s="13"/>
      <c r="F85" s="9"/>
      <c r="G85" s="11"/>
      <c r="H85" s="14"/>
      <c r="I85" s="14"/>
      <c r="J85" s="14"/>
      <c r="K85" s="14"/>
      <c r="L85" s="14"/>
      <c r="O85" s="11"/>
      <c r="P85" s="13"/>
      <c r="Q85" s="14"/>
      <c r="R85" s="13"/>
      <c r="S85" s="13"/>
      <c r="T85" s="13"/>
      <c r="U85" s="13"/>
      <c r="V85" s="13"/>
      <c r="W85" s="13"/>
      <c r="X85" s="13"/>
      <c r="Y85" s="11"/>
      <c r="Z85" s="14"/>
      <c r="AA85" s="14"/>
      <c r="AB85" s="14"/>
      <c r="AC85" s="14"/>
      <c r="AD85" s="14"/>
    </row>
    <row r="86" spans="1:30" x14ac:dyDescent="0.2">
      <c r="A86" s="13"/>
      <c r="B86" s="9"/>
      <c r="C86" s="9"/>
      <c r="D86" s="9"/>
      <c r="E86" s="13"/>
      <c r="F86" s="9"/>
      <c r="G86" s="11"/>
      <c r="H86" s="14"/>
      <c r="I86" s="14"/>
      <c r="J86" s="14"/>
      <c r="K86" s="14"/>
      <c r="L86" s="14"/>
      <c r="O86" s="11"/>
      <c r="P86" s="13"/>
      <c r="Q86" s="14"/>
      <c r="R86" s="13"/>
      <c r="S86" s="13"/>
      <c r="T86" s="13"/>
      <c r="U86" s="13"/>
      <c r="V86" s="13"/>
      <c r="W86" s="13"/>
      <c r="X86" s="13"/>
      <c r="Y86" s="11"/>
      <c r="Z86" s="14"/>
      <c r="AA86" s="14"/>
      <c r="AB86" s="14"/>
      <c r="AC86" s="14"/>
      <c r="AD86" s="14"/>
    </row>
    <row r="87" spans="1:30" x14ac:dyDescent="0.2">
      <c r="A87" s="13"/>
      <c r="B87" s="9"/>
      <c r="C87" s="9"/>
      <c r="D87" s="9"/>
      <c r="E87" s="13"/>
      <c r="F87" s="9"/>
      <c r="G87" s="11"/>
      <c r="H87" s="14"/>
      <c r="I87" s="14"/>
      <c r="J87" s="14"/>
      <c r="K87" s="14"/>
      <c r="L87" s="14"/>
      <c r="O87" s="11"/>
      <c r="P87" s="13"/>
      <c r="Q87" s="14"/>
      <c r="R87" s="13"/>
      <c r="S87" s="13"/>
      <c r="T87" s="13"/>
      <c r="U87" s="13"/>
      <c r="V87" s="13"/>
      <c r="W87" s="13"/>
      <c r="X87" s="13"/>
      <c r="Y87" s="11"/>
      <c r="Z87" s="14"/>
      <c r="AA87" s="14"/>
      <c r="AB87" s="14"/>
      <c r="AC87" s="14"/>
      <c r="AD87" s="14"/>
    </row>
    <row r="88" spans="1:30" x14ac:dyDescent="0.2">
      <c r="A88" s="13"/>
      <c r="B88" s="9"/>
      <c r="C88" s="9"/>
      <c r="D88" s="9"/>
      <c r="E88" s="13"/>
      <c r="F88" s="9"/>
      <c r="G88" s="11"/>
      <c r="H88" s="14"/>
      <c r="I88" s="14"/>
      <c r="J88" s="14"/>
      <c r="K88" s="14"/>
      <c r="L88" s="14"/>
      <c r="O88" s="11"/>
      <c r="P88" s="13"/>
      <c r="Q88" s="14"/>
      <c r="R88" s="13"/>
      <c r="S88" s="13"/>
      <c r="T88" s="13"/>
      <c r="U88" s="13"/>
      <c r="V88" s="13"/>
      <c r="W88" s="13"/>
      <c r="X88" s="13"/>
      <c r="Y88" s="11"/>
      <c r="Z88" s="14"/>
      <c r="AA88" s="14"/>
      <c r="AB88" s="14"/>
      <c r="AC88" s="14"/>
      <c r="AD88" s="14"/>
    </row>
    <row r="89" spans="1:30" x14ac:dyDescent="0.2">
      <c r="A89" s="13"/>
      <c r="B89" s="9"/>
      <c r="C89" s="9"/>
      <c r="D89" s="9"/>
      <c r="E89" s="13"/>
      <c r="F89" s="9"/>
      <c r="G89" s="11"/>
      <c r="H89" s="14"/>
      <c r="I89" s="14"/>
      <c r="J89" s="14"/>
      <c r="K89" s="14"/>
      <c r="L89" s="14"/>
      <c r="O89" s="11"/>
      <c r="P89" s="13"/>
      <c r="Q89" s="14"/>
      <c r="R89" s="13"/>
      <c r="S89" s="13"/>
      <c r="T89" s="13"/>
      <c r="U89" s="13"/>
      <c r="V89" s="13"/>
      <c r="W89" s="13"/>
      <c r="X89" s="13"/>
      <c r="Y89" s="11"/>
      <c r="Z89" s="14"/>
      <c r="AA89" s="14"/>
      <c r="AB89" s="14"/>
      <c r="AC89" s="14"/>
      <c r="AD89" s="14"/>
    </row>
    <row r="90" spans="1:30" x14ac:dyDescent="0.2">
      <c r="A90" s="13"/>
      <c r="B90" s="9"/>
      <c r="C90" s="9"/>
      <c r="D90" s="9"/>
      <c r="E90" s="13"/>
      <c r="F90" s="9"/>
      <c r="G90" s="11"/>
      <c r="H90" s="14"/>
      <c r="I90" s="14"/>
      <c r="J90" s="14"/>
      <c r="K90" s="14"/>
      <c r="L90" s="14"/>
      <c r="O90" s="11"/>
      <c r="P90" s="13"/>
      <c r="Q90" s="14"/>
      <c r="R90" s="13"/>
      <c r="S90" s="13"/>
      <c r="T90" s="13"/>
      <c r="U90" s="13"/>
      <c r="V90" s="13"/>
      <c r="W90" s="13"/>
      <c r="X90" s="13"/>
      <c r="Y90" s="11"/>
      <c r="Z90" s="14"/>
      <c r="AA90" s="14"/>
      <c r="AB90" s="14"/>
      <c r="AC90" s="14"/>
      <c r="AD90" s="14"/>
    </row>
    <row r="91" spans="1:30" x14ac:dyDescent="0.2">
      <c r="A91" s="13"/>
      <c r="B91" s="9"/>
      <c r="C91" s="9"/>
      <c r="D91" s="9"/>
      <c r="E91" s="13"/>
      <c r="F91" s="9"/>
      <c r="G91" s="11"/>
      <c r="H91" s="14"/>
      <c r="I91" s="14"/>
      <c r="J91" s="14"/>
      <c r="K91" s="14"/>
      <c r="L91" s="14"/>
      <c r="O91" s="11"/>
      <c r="P91" s="13"/>
      <c r="Q91" s="14"/>
      <c r="R91" s="13"/>
      <c r="S91" s="13"/>
      <c r="T91" s="13"/>
      <c r="U91" s="13"/>
      <c r="V91" s="13"/>
      <c r="W91" s="13"/>
      <c r="X91" s="13"/>
      <c r="Y91" s="11"/>
      <c r="Z91" s="14"/>
      <c r="AA91" s="14"/>
      <c r="AB91" s="14"/>
      <c r="AC91" s="14"/>
      <c r="AD91" s="14"/>
    </row>
    <row r="92" spans="1:30" x14ac:dyDescent="0.2">
      <c r="A92" s="13"/>
      <c r="B92" s="9"/>
      <c r="C92" s="9"/>
      <c r="D92" s="9"/>
      <c r="E92" s="13"/>
      <c r="F92" s="9"/>
      <c r="G92" s="11"/>
      <c r="H92" s="14"/>
      <c r="I92" s="14"/>
      <c r="J92" s="14"/>
      <c r="K92" s="14"/>
      <c r="L92" s="14"/>
      <c r="O92" s="11"/>
      <c r="P92" s="13"/>
      <c r="Q92" s="14"/>
      <c r="R92" s="13"/>
      <c r="S92" s="13"/>
      <c r="T92" s="13"/>
      <c r="U92" s="13"/>
      <c r="V92" s="13"/>
      <c r="W92" s="13"/>
      <c r="X92" s="13"/>
      <c r="Y92" s="11"/>
      <c r="Z92" s="14"/>
      <c r="AA92" s="14"/>
      <c r="AB92" s="14"/>
      <c r="AC92" s="14"/>
      <c r="AD92" s="14"/>
    </row>
    <row r="93" spans="1:30" x14ac:dyDescent="0.2">
      <c r="A93" s="13"/>
      <c r="B93" s="9"/>
      <c r="C93" s="9"/>
      <c r="D93" s="9"/>
      <c r="E93" s="13"/>
      <c r="F93" s="9"/>
      <c r="G93" s="11"/>
      <c r="H93" s="14"/>
      <c r="I93" s="14"/>
      <c r="J93" s="14"/>
      <c r="K93" s="14"/>
      <c r="L93" s="14"/>
      <c r="O93" s="11"/>
      <c r="P93" s="13"/>
      <c r="Q93" s="14"/>
      <c r="R93" s="13"/>
      <c r="S93" s="13"/>
      <c r="T93" s="13"/>
      <c r="U93" s="13"/>
      <c r="V93" s="13"/>
      <c r="W93" s="13"/>
      <c r="X93" s="13"/>
      <c r="Y93" s="11"/>
      <c r="Z93" s="14"/>
      <c r="AA93" s="14"/>
      <c r="AB93" s="14"/>
      <c r="AC93" s="14"/>
      <c r="AD93" s="14"/>
    </row>
    <row r="94" spans="1:30" x14ac:dyDescent="0.2">
      <c r="A94" s="13"/>
      <c r="B94" s="9"/>
      <c r="C94" s="9"/>
      <c r="D94" s="9"/>
      <c r="E94" s="13"/>
      <c r="F94" s="9"/>
      <c r="G94" s="11"/>
      <c r="H94" s="14"/>
      <c r="I94" s="14"/>
      <c r="J94" s="14"/>
      <c r="K94" s="14"/>
      <c r="L94" s="14"/>
      <c r="O94" s="11"/>
      <c r="P94" s="13"/>
      <c r="Q94" s="14"/>
      <c r="R94" s="13"/>
      <c r="S94" s="13"/>
      <c r="T94" s="13"/>
      <c r="U94" s="13"/>
      <c r="V94" s="13"/>
      <c r="W94" s="13"/>
      <c r="X94" s="13"/>
      <c r="Y94" s="11"/>
      <c r="Z94" s="14"/>
      <c r="AA94" s="14"/>
      <c r="AB94" s="14"/>
      <c r="AC94" s="14"/>
      <c r="AD94" s="14"/>
    </row>
    <row r="95" spans="1:30" x14ac:dyDescent="0.2">
      <c r="A95" s="13"/>
      <c r="B95" s="9"/>
      <c r="C95" s="9"/>
      <c r="D95" s="9"/>
      <c r="E95" s="13"/>
      <c r="F95" s="9"/>
      <c r="G95" s="11"/>
      <c r="H95" s="14"/>
      <c r="I95" s="14"/>
      <c r="J95" s="14"/>
      <c r="K95" s="14"/>
      <c r="L95" s="14"/>
      <c r="O95" s="11"/>
      <c r="P95" s="13"/>
      <c r="Q95" s="14"/>
      <c r="R95" s="13"/>
      <c r="S95" s="13"/>
      <c r="T95" s="13"/>
      <c r="U95" s="13"/>
      <c r="V95" s="13"/>
      <c r="W95" s="13"/>
      <c r="X95" s="13"/>
      <c r="Y95" s="11"/>
      <c r="Z95" s="14"/>
      <c r="AA95" s="14"/>
      <c r="AB95" s="14"/>
      <c r="AC95" s="14"/>
      <c r="AD95" s="14"/>
    </row>
    <row r="96" spans="1:30" x14ac:dyDescent="0.2">
      <c r="A96" s="13"/>
      <c r="B96" s="9"/>
      <c r="C96" s="9"/>
      <c r="D96" s="9"/>
      <c r="E96" s="13"/>
      <c r="F96" s="9"/>
      <c r="G96" s="11"/>
      <c r="H96" s="14"/>
      <c r="I96" s="14"/>
      <c r="J96" s="14"/>
      <c r="K96" s="14"/>
      <c r="L96" s="14"/>
      <c r="O96" s="11"/>
      <c r="P96" s="13"/>
      <c r="Q96" s="14"/>
      <c r="R96" s="13"/>
      <c r="S96" s="13"/>
      <c r="T96" s="13"/>
      <c r="U96" s="13"/>
      <c r="V96" s="13"/>
      <c r="W96" s="13"/>
      <c r="X96" s="13"/>
      <c r="Y96" s="11"/>
      <c r="Z96" s="14"/>
      <c r="AA96" s="14"/>
      <c r="AB96" s="14"/>
      <c r="AC96" s="14"/>
      <c r="AD96" s="14"/>
    </row>
    <row r="97" spans="1:30" x14ac:dyDescent="0.2">
      <c r="A97" s="13"/>
      <c r="B97" s="9"/>
      <c r="C97" s="9"/>
      <c r="D97" s="9"/>
      <c r="E97" s="13"/>
      <c r="F97" s="9"/>
      <c r="G97" s="11"/>
      <c r="H97" s="14"/>
      <c r="I97" s="14"/>
      <c r="J97" s="14"/>
      <c r="K97" s="14"/>
      <c r="L97" s="14"/>
      <c r="O97" s="11"/>
      <c r="P97" s="13"/>
      <c r="Q97" s="14"/>
      <c r="R97" s="13"/>
      <c r="S97" s="13"/>
      <c r="T97" s="13"/>
      <c r="U97" s="13"/>
      <c r="V97" s="13"/>
      <c r="W97" s="13"/>
      <c r="X97" s="13"/>
      <c r="Y97" s="11"/>
      <c r="Z97" s="14"/>
      <c r="AA97" s="14"/>
      <c r="AB97" s="14"/>
      <c r="AC97" s="14"/>
      <c r="AD97" s="14"/>
    </row>
    <row r="98" spans="1:30" x14ac:dyDescent="0.2">
      <c r="A98" s="13"/>
      <c r="B98" s="9"/>
      <c r="C98" s="9"/>
      <c r="D98" s="9"/>
      <c r="E98" s="13"/>
      <c r="F98" s="9"/>
      <c r="G98" s="11"/>
      <c r="H98" s="14"/>
      <c r="I98" s="14"/>
      <c r="J98" s="14"/>
      <c r="K98" s="14"/>
      <c r="L98" s="14"/>
      <c r="O98" s="11"/>
      <c r="P98" s="13"/>
      <c r="Q98" s="14"/>
      <c r="R98" s="13"/>
      <c r="S98" s="13"/>
      <c r="T98" s="13"/>
      <c r="U98" s="13"/>
      <c r="V98" s="13"/>
      <c r="W98" s="13"/>
      <c r="X98" s="13"/>
      <c r="Y98" s="11"/>
      <c r="Z98" s="14"/>
      <c r="AA98" s="14"/>
      <c r="AB98" s="14"/>
      <c r="AC98" s="14"/>
      <c r="AD98" s="14"/>
    </row>
    <row r="99" spans="1:30" x14ac:dyDescent="0.2">
      <c r="A99" s="13"/>
      <c r="B99" s="9"/>
      <c r="C99" s="9"/>
      <c r="D99" s="9"/>
      <c r="E99" s="13"/>
      <c r="F99" s="9"/>
      <c r="G99" s="11"/>
      <c r="H99" s="14"/>
      <c r="I99" s="14"/>
      <c r="J99" s="14"/>
      <c r="K99" s="14"/>
      <c r="L99" s="14"/>
      <c r="O99" s="11"/>
      <c r="P99" s="13"/>
      <c r="Q99" s="14"/>
      <c r="R99" s="13"/>
      <c r="S99" s="13"/>
      <c r="T99" s="13"/>
      <c r="U99" s="13"/>
      <c r="V99" s="13"/>
      <c r="W99" s="13"/>
      <c r="X99" s="13"/>
      <c r="Y99" s="11"/>
      <c r="Z99" s="14"/>
      <c r="AA99" s="14"/>
      <c r="AB99" s="14"/>
      <c r="AC99" s="14"/>
      <c r="AD99" s="14"/>
    </row>
    <row r="100" spans="1:30" x14ac:dyDescent="0.2">
      <c r="A100" s="13"/>
      <c r="B100" s="9"/>
      <c r="C100" s="9"/>
      <c r="D100" s="9"/>
      <c r="E100" s="13"/>
      <c r="F100" s="9"/>
      <c r="G100" s="11"/>
      <c r="H100" s="14"/>
      <c r="I100" s="14"/>
      <c r="J100" s="14"/>
      <c r="K100" s="14"/>
      <c r="L100" s="14"/>
      <c r="O100" s="11"/>
      <c r="P100" s="13"/>
      <c r="Q100" s="14"/>
      <c r="R100" s="13"/>
      <c r="S100" s="13"/>
      <c r="T100" s="13"/>
      <c r="U100" s="13"/>
      <c r="V100" s="13"/>
      <c r="W100" s="13"/>
      <c r="X100" s="13"/>
      <c r="Y100" s="11"/>
      <c r="Z100" s="14"/>
      <c r="AA100" s="14"/>
      <c r="AB100" s="14"/>
      <c r="AC100" s="14"/>
      <c r="AD100" s="14"/>
    </row>
    <row r="101" spans="1:30" x14ac:dyDescent="0.2">
      <c r="A101" s="13"/>
      <c r="B101" s="9"/>
      <c r="C101" s="9"/>
      <c r="D101" s="9"/>
      <c r="E101" s="13"/>
      <c r="F101" s="9"/>
      <c r="G101" s="11"/>
      <c r="H101" s="14"/>
      <c r="I101" s="14"/>
      <c r="J101" s="14"/>
      <c r="K101" s="14"/>
      <c r="L101" s="14"/>
      <c r="O101" s="11"/>
      <c r="P101" s="13"/>
      <c r="Q101" s="14"/>
      <c r="R101" s="13"/>
      <c r="S101" s="13"/>
      <c r="T101" s="13"/>
      <c r="U101" s="13"/>
      <c r="V101" s="13"/>
      <c r="W101" s="13"/>
      <c r="X101" s="13"/>
      <c r="Y101" s="11"/>
      <c r="Z101" s="14"/>
      <c r="AA101" s="14"/>
      <c r="AB101" s="14"/>
      <c r="AC101" s="14"/>
      <c r="AD101" s="14"/>
    </row>
    <row r="102" spans="1:30" x14ac:dyDescent="0.2">
      <c r="A102" s="13"/>
      <c r="B102" s="9"/>
      <c r="C102" s="9"/>
      <c r="D102" s="9"/>
      <c r="E102" s="13"/>
      <c r="F102" s="9"/>
      <c r="G102" s="11"/>
      <c r="H102" s="14"/>
      <c r="I102" s="14"/>
      <c r="J102" s="14"/>
      <c r="K102" s="14"/>
      <c r="L102" s="14"/>
      <c r="O102" s="11"/>
      <c r="P102" s="13"/>
      <c r="Q102" s="14"/>
      <c r="R102" s="13"/>
      <c r="S102" s="13"/>
      <c r="T102" s="13"/>
      <c r="U102" s="13"/>
      <c r="V102" s="13"/>
      <c r="W102" s="13"/>
      <c r="X102" s="13"/>
      <c r="Y102" s="11"/>
      <c r="Z102" s="14"/>
      <c r="AA102" s="14"/>
      <c r="AB102" s="14"/>
      <c r="AC102" s="14"/>
      <c r="AD102" s="14"/>
    </row>
    <row r="103" spans="1:30" x14ac:dyDescent="0.2">
      <c r="A103" s="13"/>
      <c r="B103" s="9"/>
      <c r="C103" s="9"/>
      <c r="D103" s="9"/>
      <c r="E103" s="13"/>
      <c r="F103" s="9"/>
      <c r="G103" s="11"/>
      <c r="H103" s="14"/>
      <c r="I103" s="14"/>
      <c r="J103" s="14"/>
      <c r="K103" s="14"/>
      <c r="L103" s="14"/>
      <c r="O103" s="11"/>
      <c r="P103" s="13"/>
      <c r="Q103" s="14"/>
      <c r="R103" s="13"/>
      <c r="S103" s="13"/>
      <c r="T103" s="13"/>
      <c r="U103" s="13"/>
      <c r="V103" s="13"/>
      <c r="W103" s="13"/>
      <c r="X103" s="13"/>
      <c r="Y103" s="11"/>
      <c r="Z103" s="14"/>
      <c r="AA103" s="14"/>
      <c r="AB103" s="14"/>
      <c r="AC103" s="14"/>
      <c r="AD103" s="14"/>
    </row>
    <row r="104" spans="1:30" x14ac:dyDescent="0.2">
      <c r="A104" s="13"/>
      <c r="B104" s="9"/>
      <c r="C104" s="9"/>
      <c r="D104" s="9"/>
      <c r="E104" s="13"/>
      <c r="F104" s="9"/>
      <c r="G104" s="11"/>
      <c r="H104" s="14"/>
      <c r="I104" s="14"/>
      <c r="J104" s="14"/>
      <c r="K104" s="14"/>
      <c r="L104" s="14"/>
      <c r="O104" s="11"/>
      <c r="P104" s="13"/>
      <c r="Q104" s="14"/>
      <c r="R104" s="13"/>
      <c r="S104" s="13"/>
      <c r="T104" s="13"/>
      <c r="U104" s="13"/>
      <c r="V104" s="13"/>
      <c r="W104" s="13"/>
      <c r="X104" s="13"/>
      <c r="Y104" s="11"/>
      <c r="Z104" s="14"/>
      <c r="AA104" s="14"/>
      <c r="AB104" s="14"/>
      <c r="AC104" s="14"/>
      <c r="AD104" s="14"/>
    </row>
    <row r="105" spans="1:30" x14ac:dyDescent="0.2">
      <c r="A105" s="13"/>
      <c r="B105" s="9"/>
      <c r="C105" s="9"/>
      <c r="D105" s="9"/>
      <c r="E105" s="13"/>
      <c r="F105" s="9"/>
      <c r="G105" s="11"/>
      <c r="H105" s="14"/>
      <c r="I105" s="14"/>
      <c r="J105" s="14"/>
      <c r="K105" s="14"/>
      <c r="L105" s="14"/>
      <c r="O105" s="11"/>
      <c r="P105" s="13"/>
      <c r="Q105" s="14"/>
      <c r="R105" s="13"/>
      <c r="S105" s="13"/>
      <c r="T105" s="13"/>
      <c r="U105" s="13"/>
      <c r="V105" s="13"/>
      <c r="W105" s="13"/>
      <c r="X105" s="13"/>
      <c r="Y105" s="11"/>
      <c r="Z105" s="14"/>
      <c r="AA105" s="14"/>
      <c r="AB105" s="14"/>
      <c r="AC105" s="14"/>
      <c r="AD105" s="14"/>
    </row>
  </sheetData>
  <phoneticPr fontId="0" type="noConversion"/>
  <pageMargins left="0.75" right="0.5" top="0.5" bottom="0.5" header="0" footer="0"/>
  <pageSetup scale="61" fitToHeight="5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12"/>
  <sheetViews>
    <sheetView zoomScale="80" zoomScaleNormal="80" workbookViewId="0">
      <selection activeCell="I8" sqref="I8"/>
    </sheetView>
  </sheetViews>
  <sheetFormatPr defaultRowHeight="12.75" x14ac:dyDescent="0.2"/>
  <cols>
    <col min="3" max="4" width="10.7109375" customWidth="1"/>
    <col min="10" max="10" width="6.85546875" customWidth="1"/>
    <col min="11" max="12" width="7.28515625" customWidth="1"/>
    <col min="13" max="13" width="6.85546875" customWidth="1"/>
    <col min="14" max="15" width="6.5703125" customWidth="1"/>
    <col min="20" max="20" width="12.5703125" bestFit="1" customWidth="1"/>
  </cols>
  <sheetData>
    <row r="1" spans="1:37" ht="13.5" thickBot="1" x14ac:dyDescent="0.25"/>
    <row r="2" spans="1:37" ht="18" x14ac:dyDescent="0.25">
      <c r="A2" s="1" t="s">
        <v>44</v>
      </c>
      <c r="P2" s="39" t="s">
        <v>5</v>
      </c>
      <c r="Q2" s="28"/>
      <c r="R2" s="28"/>
      <c r="S2" s="29"/>
      <c r="U2" s="39" t="s">
        <v>6</v>
      </c>
      <c r="V2" s="28"/>
      <c r="W2" s="28"/>
      <c r="X2" s="29"/>
      <c r="Z2" s="39" t="s">
        <v>7</v>
      </c>
      <c r="AA2" s="28"/>
      <c r="AB2" s="28"/>
      <c r="AC2" s="29"/>
    </row>
    <row r="3" spans="1:37" x14ac:dyDescent="0.2">
      <c r="A3" s="2"/>
      <c r="P3" s="30" t="s">
        <v>45</v>
      </c>
      <c r="R3" t="s">
        <v>46</v>
      </c>
      <c r="S3" s="31"/>
      <c r="U3" s="30" t="s">
        <v>45</v>
      </c>
      <c r="W3" t="s">
        <v>46</v>
      </c>
      <c r="X3" s="31"/>
      <c r="Z3" s="30" t="s">
        <v>45</v>
      </c>
      <c r="AB3" t="s">
        <v>46</v>
      </c>
      <c r="AC3" s="31"/>
    </row>
    <row r="4" spans="1:37" x14ac:dyDescent="0.2">
      <c r="C4" s="3" t="s">
        <v>47</v>
      </c>
      <c r="D4" s="4" t="s">
        <v>71</v>
      </c>
      <c r="K4" s="7" t="s">
        <v>48</v>
      </c>
      <c r="L4" s="10">
        <v>0</v>
      </c>
      <c r="M4" t="s">
        <v>9</v>
      </c>
      <c r="P4" s="32" t="s">
        <v>49</v>
      </c>
      <c r="Q4" s="10">
        <v>0.08</v>
      </c>
      <c r="R4" s="8" t="s">
        <v>49</v>
      </c>
      <c r="S4" s="33">
        <v>0.08</v>
      </c>
      <c r="U4" s="32" t="s">
        <v>49</v>
      </c>
      <c r="V4" s="10"/>
      <c r="W4" s="8" t="s">
        <v>49</v>
      </c>
      <c r="X4" s="33"/>
      <c r="Z4" s="32" t="s">
        <v>49</v>
      </c>
      <c r="AA4" s="10"/>
      <c r="AB4" s="8" t="s">
        <v>49</v>
      </c>
      <c r="AC4" s="33"/>
    </row>
    <row r="5" spans="1:37" x14ac:dyDescent="0.2">
      <c r="C5" s="3" t="s">
        <v>50</v>
      </c>
      <c r="D5" s="4" t="s">
        <v>72</v>
      </c>
      <c r="P5" s="32" t="s">
        <v>51</v>
      </c>
      <c r="Q5" s="10">
        <v>0.17</v>
      </c>
      <c r="R5" s="8" t="s">
        <v>51</v>
      </c>
      <c r="S5" s="33">
        <v>0.17</v>
      </c>
      <c r="U5" s="32" t="s">
        <v>51</v>
      </c>
      <c r="V5" s="10"/>
      <c r="W5" s="8" t="s">
        <v>51</v>
      </c>
      <c r="X5" s="33"/>
      <c r="Z5" s="32" t="s">
        <v>51</v>
      </c>
      <c r="AA5" s="10"/>
      <c r="AB5" s="8" t="s">
        <v>51</v>
      </c>
      <c r="AC5" s="33"/>
    </row>
    <row r="6" spans="1:37" x14ac:dyDescent="0.2">
      <c r="C6" s="3" t="s">
        <v>52</v>
      </c>
      <c r="D6" s="4" t="s">
        <v>73</v>
      </c>
      <c r="P6" s="30"/>
      <c r="S6" s="31"/>
      <c r="U6" s="30"/>
      <c r="X6" s="31"/>
      <c r="Z6" s="30"/>
      <c r="AC6" s="31"/>
    </row>
    <row r="7" spans="1:37" x14ac:dyDescent="0.2">
      <c r="C7" s="3" t="s">
        <v>53</v>
      </c>
      <c r="D7" s="22">
        <v>44938</v>
      </c>
      <c r="P7" s="30"/>
      <c r="Q7" t="s">
        <v>54</v>
      </c>
      <c r="S7" s="31"/>
      <c r="U7" s="30"/>
      <c r="V7" t="s">
        <v>54</v>
      </c>
      <c r="X7" s="31"/>
      <c r="Z7" s="30"/>
      <c r="AA7" t="s">
        <v>54</v>
      </c>
      <c r="AC7" s="31"/>
    </row>
    <row r="8" spans="1:37" x14ac:dyDescent="0.2">
      <c r="C8" s="3" t="s">
        <v>55</v>
      </c>
      <c r="D8" s="5" t="s">
        <v>75</v>
      </c>
      <c r="P8" s="30"/>
      <c r="Q8" s="8" t="s">
        <v>49</v>
      </c>
      <c r="R8" s="34">
        <f>(ABS(Q4)+ABS(S4))/2</f>
        <v>0.08</v>
      </c>
      <c r="S8" s="31"/>
      <c r="U8" s="30"/>
      <c r="V8" s="8" t="s">
        <v>49</v>
      </c>
      <c r="W8" s="34">
        <f>(ABS(V4)+ABS(X4))/2</f>
        <v>0</v>
      </c>
      <c r="X8" s="31"/>
      <c r="Z8" s="30"/>
      <c r="AA8" s="8" t="s">
        <v>49</v>
      </c>
      <c r="AB8" s="34">
        <f>(ABS(AA4)+ABS(AC4))/2</f>
        <v>0</v>
      </c>
      <c r="AC8" s="31"/>
    </row>
    <row r="9" spans="1:37" ht="13.5" thickBot="1" x14ac:dyDescent="0.25">
      <c r="C9" s="3" t="s">
        <v>56</v>
      </c>
      <c r="D9" s="54">
        <v>7</v>
      </c>
      <c r="P9" s="35"/>
      <c r="Q9" s="36" t="s">
        <v>51</v>
      </c>
      <c r="R9" s="37">
        <f>(Q5+S5)/2</f>
        <v>0.17</v>
      </c>
      <c r="S9" s="38"/>
      <c r="U9" s="35"/>
      <c r="V9" s="36" t="s">
        <v>51</v>
      </c>
      <c r="W9" s="37">
        <f>(V5+X5)/2</f>
        <v>0</v>
      </c>
      <c r="X9" s="38"/>
      <c r="Z9" s="35"/>
      <c r="AA9" s="36" t="s">
        <v>51</v>
      </c>
      <c r="AB9" s="37">
        <f>(AA5+AC5)/2</f>
        <v>0</v>
      </c>
      <c r="AC9" s="38"/>
    </row>
    <row r="10" spans="1:37" x14ac:dyDescent="0.2">
      <c r="C10" s="3" t="s">
        <v>57</v>
      </c>
      <c r="D10" s="4">
        <v>62.4</v>
      </c>
      <c r="E10" s="6"/>
      <c r="F10" s="6"/>
      <c r="G10" s="6"/>
      <c r="H10" s="6"/>
      <c r="I10" s="6"/>
      <c r="M10" s="7" t="s">
        <v>58</v>
      </c>
      <c r="N10" s="19">
        <v>15.22</v>
      </c>
      <c r="O10" t="s">
        <v>59</v>
      </c>
    </row>
    <row r="11" spans="1:37" x14ac:dyDescent="0.2">
      <c r="C11" s="3" t="s">
        <v>60</v>
      </c>
      <c r="D11" s="56">
        <v>33.318539000000001</v>
      </c>
      <c r="G11" s="3" t="s">
        <v>76</v>
      </c>
      <c r="H11" s="55" t="s">
        <v>78</v>
      </c>
    </row>
    <row r="12" spans="1:37" x14ac:dyDescent="0.2">
      <c r="C12" s="3" t="s">
        <v>61</v>
      </c>
      <c r="D12" s="56">
        <v>-80.547918999999993</v>
      </c>
      <c r="G12" s="3" t="s">
        <v>77</v>
      </c>
      <c r="H12" s="55" t="s">
        <v>79</v>
      </c>
    </row>
    <row r="13" spans="1:37" x14ac:dyDescent="0.2">
      <c r="C13" s="3" t="s">
        <v>74</v>
      </c>
      <c r="D13" s="4">
        <v>100.9</v>
      </c>
    </row>
    <row r="15" spans="1:37" ht="15.75" x14ac:dyDescent="0.3">
      <c r="B15" s="9" t="s">
        <v>62</v>
      </c>
      <c r="C15" s="9" t="s">
        <v>15</v>
      </c>
      <c r="D15" s="9" t="s">
        <v>16</v>
      </c>
      <c r="E15" s="9" t="s">
        <v>17</v>
      </c>
      <c r="F15" s="41" t="s">
        <v>63</v>
      </c>
      <c r="G15" s="9" t="s">
        <v>64</v>
      </c>
      <c r="H15" s="26" t="s">
        <v>65</v>
      </c>
      <c r="I15" s="26" t="s">
        <v>66</v>
      </c>
      <c r="J15" s="9" t="s">
        <v>18</v>
      </c>
      <c r="K15" s="9" t="s">
        <v>19</v>
      </c>
      <c r="L15" s="9" t="s">
        <v>20</v>
      </c>
      <c r="M15" s="9" t="s">
        <v>21</v>
      </c>
      <c r="N15" s="9" t="s">
        <v>21</v>
      </c>
      <c r="O15" s="12" t="s">
        <v>67</v>
      </c>
      <c r="P15" s="12" t="s">
        <v>23</v>
      </c>
      <c r="Q15" s="12" t="s">
        <v>24</v>
      </c>
      <c r="R15" s="12" t="s">
        <v>23</v>
      </c>
      <c r="S15" s="12" t="s">
        <v>24</v>
      </c>
      <c r="V15" s="9" t="s">
        <v>25</v>
      </c>
      <c r="W15" s="9"/>
      <c r="X15" s="9"/>
      <c r="Y15" s="9"/>
      <c r="Z15" s="9" t="s">
        <v>26</v>
      </c>
      <c r="AA15" s="9" t="s">
        <v>26</v>
      </c>
      <c r="AB15" s="12" t="s">
        <v>68</v>
      </c>
      <c r="AD15" s="9" t="s">
        <v>29</v>
      </c>
      <c r="AE15" s="9" t="s">
        <v>25</v>
      </c>
      <c r="AF15" s="9" t="s">
        <v>26</v>
      </c>
      <c r="AG15" s="9" t="s">
        <v>26</v>
      </c>
      <c r="AH15" s="9" t="s">
        <v>29</v>
      </c>
      <c r="AK15" s="12"/>
    </row>
    <row r="16" spans="1:37" ht="16.5" thickBot="1" x14ac:dyDescent="0.35">
      <c r="B16" s="16" t="s">
        <v>32</v>
      </c>
      <c r="C16" s="16" t="s">
        <v>33</v>
      </c>
      <c r="D16" s="16" t="s">
        <v>33</v>
      </c>
      <c r="E16" s="16" t="s">
        <v>33</v>
      </c>
      <c r="F16" s="42" t="s">
        <v>69</v>
      </c>
      <c r="G16" s="16"/>
      <c r="H16" s="16" t="s">
        <v>33</v>
      </c>
      <c r="I16" s="16" t="s">
        <v>33</v>
      </c>
      <c r="J16" s="17"/>
      <c r="K16" s="17"/>
      <c r="L16" s="16" t="s">
        <v>33</v>
      </c>
      <c r="M16" s="16" t="s">
        <v>34</v>
      </c>
      <c r="N16" s="16" t="s">
        <v>33</v>
      </c>
      <c r="O16" s="16" t="s">
        <v>35</v>
      </c>
      <c r="P16" s="16" t="s">
        <v>34</v>
      </c>
      <c r="Q16" s="16" t="s">
        <v>34</v>
      </c>
      <c r="R16" s="16" t="s">
        <v>33</v>
      </c>
      <c r="S16" s="16" t="s">
        <v>33</v>
      </c>
      <c r="T16" s="16" t="s">
        <v>36</v>
      </c>
      <c r="U16" s="16" t="s">
        <v>37</v>
      </c>
      <c r="V16" s="16" t="s">
        <v>33</v>
      </c>
      <c r="W16" s="16" t="s">
        <v>38</v>
      </c>
      <c r="X16" s="16" t="s">
        <v>70</v>
      </c>
      <c r="Y16" s="16" t="s">
        <v>70</v>
      </c>
      <c r="Z16" s="16" t="s">
        <v>33</v>
      </c>
      <c r="AA16" s="16" t="s">
        <v>33</v>
      </c>
      <c r="AB16" s="16" t="s">
        <v>41</v>
      </c>
      <c r="AC16" s="16" t="s">
        <v>42</v>
      </c>
      <c r="AD16" s="16" t="s">
        <v>33</v>
      </c>
      <c r="AE16" s="16" t="s">
        <v>43</v>
      </c>
      <c r="AF16" s="16" t="s">
        <v>34</v>
      </c>
      <c r="AG16" s="16" t="s">
        <v>34</v>
      </c>
      <c r="AH16" s="16" t="s">
        <v>43</v>
      </c>
      <c r="AK16" s="9"/>
    </row>
    <row r="17" spans="2:35" ht="13.5" thickTop="1" x14ac:dyDescent="0.2">
      <c r="B17" s="46">
        <v>1.0171100078225137</v>
      </c>
      <c r="C17" s="46">
        <v>2.2999999999999998</v>
      </c>
      <c r="D17" s="46">
        <v>9.7100000000000009</v>
      </c>
      <c r="E17" s="15"/>
      <c r="F17" s="15"/>
      <c r="G17" s="27">
        <v>1</v>
      </c>
      <c r="H17" s="40">
        <f t="shared" ref="H17:H31" si="0">IF(G17=1,$R$8,IF(G17=2,$W$8,$AB$8))</f>
        <v>0.08</v>
      </c>
      <c r="I17" s="40">
        <f t="shared" ref="I17:I28" si="1">IF(G17=1,$R$9,IF(G17=2,$W$9,$AB$9))</f>
        <v>0.17</v>
      </c>
      <c r="J17" s="11">
        <f>IF(F17="y",-99,1.05*(C17-$L$4+H17)-0.05*(D17-$L$4-I17))</f>
        <v>2.0220000000000002</v>
      </c>
      <c r="K17" s="11">
        <f>IF(F17="y",-99,D17-$L$4-I17)</f>
        <v>9.5400000000000009</v>
      </c>
      <c r="L17" s="11" t="str">
        <f>IF(F17="Y",-99,IF(E17="","",IF(E17=0,"",E17-$L$4+$R$8)))</f>
        <v/>
      </c>
      <c r="M17" s="14">
        <f>IF(B17&gt;$D$9,(B17-$D$9)*62.4,0)</f>
        <v>0</v>
      </c>
      <c r="N17" s="11">
        <f>M17/2088.54</f>
        <v>0</v>
      </c>
      <c r="O17">
        <f>IF(F17="y",130,1.12*$D$10*(V17/1.013)^0.1*(T17)^-0.05)</f>
        <v>114.01678451425482</v>
      </c>
      <c r="P17" s="9">
        <f>O17*B17</f>
        <v>115.96761258919159</v>
      </c>
      <c r="Q17" s="13">
        <f t="shared" ref="Q17:Q19" si="2">P17-M17</f>
        <v>115.96761258919159</v>
      </c>
      <c r="R17" s="11">
        <f>P17/2088.54</f>
        <v>5.5525684252727546E-2</v>
      </c>
      <c r="S17" s="11">
        <f>Q17/2088.54</f>
        <v>5.5525684252727546E-2</v>
      </c>
      <c r="T17" s="11">
        <f>IF(F17="y",-99,(K17-J17)/(J17-N17))</f>
        <v>3.7181008902077148</v>
      </c>
      <c r="U17" s="13">
        <f>IF(F17="y",-99,(J17-N17)/S17)</f>
        <v>36.415580054750521</v>
      </c>
      <c r="V17" s="11">
        <f>IF(F17="y",-99,IF(J17&gt;K17,-1,34.7*(K17-J17)))</f>
        <v>260.87460000000004</v>
      </c>
      <c r="W17" s="11">
        <f t="shared" ref="W17:W28" si="3">IF(F17="y",-99,IF(T17&gt;=1.2,-99,(U17/1.5)^0.47-0.6))</f>
        <v>-99</v>
      </c>
      <c r="X17" s="11">
        <f t="shared" ref="X17:X28" si="4">IF(F17="y",-99,IF(T17&lt;1.2,0.509*(J17-N17)/S17,-99))</f>
        <v>-99</v>
      </c>
      <c r="Y17" s="11">
        <f t="shared" ref="Y17:Y28" si="5">IF(F17="y",-99,IF(T17&lt;1.2,(0.5*U17)^1.56,-99))</f>
        <v>-99</v>
      </c>
      <c r="Z17" s="11">
        <f t="shared" ref="Z17:Z28" si="6">IF(F17="y",-99,IF(T17&lt;1.2,0.22*S17*((0.5*U17)^1.25),-99))</f>
        <v>-99</v>
      </c>
      <c r="AA17" s="11">
        <f t="shared" ref="AA17:AA28" si="7">IF(F17="y",-99,IF(T17&lt;1.2,(J17-N17)/10,-99))</f>
        <v>-99</v>
      </c>
      <c r="AB17" s="13">
        <f t="shared" ref="AB17:AB28" si="8">IF(F17="y",-99,IF(T17&gt;=1.8,28+14.6*LOG(U17)-2.1*(LOG(U17)^2),-99))</f>
        <v>45.675796164428334</v>
      </c>
      <c r="AC17" s="11">
        <f t="shared" ref="AC17:AC28" si="9">IF(F17="y",-99,MAX(0.85,IF(U17&gt;10,0.32+2.18*LOG(U17),IF(T17&lt;=0.6,0.14+2.36*LOG(U17),IF(T17&gt;=3,0.5+2*LOG(U17),(0.14+0.15*(T17-0.6)+(2.5-(0.14+0.15*(T17-0.6)))*LOG(U17)))))))</f>
        <v>3.7236061660097519</v>
      </c>
      <c r="AD17" s="13">
        <f t="shared" ref="AD17:AD28" si="10">IF(F17="y",-99,IF(AC17&lt;0.85,0.85*V17,AC17*V17))</f>
        <v>971.3942691153278</v>
      </c>
      <c r="AE17" s="13">
        <f t="shared" ref="AE17:AE28" si="11">IF(F17="y",-99,V17*2088.54/1000)</f>
        <v>544.84703708400002</v>
      </c>
      <c r="AF17" s="14">
        <f t="shared" ref="AF17:AF28" si="12">IF(F17="y",-99,IF(Z17=-99,-99,Z17*2088.54))</f>
        <v>-99</v>
      </c>
      <c r="AG17" s="14">
        <f t="shared" ref="AG17:AG28" si="13">IF(F17="y",-99,IF(AA17=-99,-99,AA17*2088.54))</f>
        <v>-99</v>
      </c>
      <c r="AH17" s="13">
        <f t="shared" ref="AH17:AH28" si="14">IF(F17="y",-99,AD17*2088.54/1000)</f>
        <v>2028.7957868181268</v>
      </c>
    </row>
    <row r="18" spans="2:35" x14ac:dyDescent="0.2">
      <c r="B18" s="46">
        <v>2.0014100469350815</v>
      </c>
      <c r="C18" s="46">
        <v>3.89</v>
      </c>
      <c r="D18" s="46">
        <v>14.17</v>
      </c>
      <c r="E18" s="15"/>
      <c r="F18" s="15"/>
      <c r="G18" s="27">
        <v>1</v>
      </c>
      <c r="H18" s="40">
        <f t="shared" si="0"/>
        <v>0.08</v>
      </c>
      <c r="I18" s="40">
        <f t="shared" si="1"/>
        <v>0.17</v>
      </c>
      <c r="J18" s="11">
        <f t="shared" ref="J18:J28" si="15">IF(F18="y",-99,1.05*(C18-$L$4+H18)-0.05*(D18-$L$4-I18))</f>
        <v>3.4685000000000006</v>
      </c>
      <c r="K18" s="11">
        <f t="shared" ref="K18:K28" si="16">IF(F18="y",-99,D18-$L$4-I18)</f>
        <v>14</v>
      </c>
      <c r="L18" s="11" t="str">
        <f t="shared" ref="L18:L19" si="17">IF(F18="Y",-99,IF(E18="","",IF(E18=0,"",E18-$L$4+$R$8)))</f>
        <v/>
      </c>
      <c r="M18" s="14">
        <f>IF(B18&gt;$D$9,(B18-$D$9)*62.4,0)</f>
        <v>0</v>
      </c>
      <c r="N18" s="11">
        <f t="shared" ref="N18:N19" si="18">M18/2088.54</f>
        <v>0</v>
      </c>
      <c r="O18">
        <f t="shared" ref="O18:O19" si="19">IF(F18="y",130,1.12*$D$10*(V18/1.013)^0.1*(T18)^-0.05)</f>
        <v>119.12590468347273</v>
      </c>
      <c r="P18" s="9">
        <f>P17+(B18-B17)*O18</f>
        <v>233.22324522845383</v>
      </c>
      <c r="Q18" s="13">
        <f t="shared" si="2"/>
        <v>233.22324522845383</v>
      </c>
      <c r="R18" s="11">
        <f>P18/2088.54</f>
        <v>0.11166807685198935</v>
      </c>
      <c r="S18" s="11">
        <f>Q18/2088.54</f>
        <v>0.11166807685198935</v>
      </c>
      <c r="T18" s="11">
        <f t="shared" ref="T18:T19" si="20">IF(F18="y",-99,(K18-J18)/(J18-N18))</f>
        <v>3.0363269424823405</v>
      </c>
      <c r="U18" s="13">
        <f t="shared" ref="U18:U19" si="21">IF(F18="y",-99,(J18-N18)/S18)</f>
        <v>31.060801777730354</v>
      </c>
      <c r="V18" s="11">
        <f t="shared" ref="V18:V19" si="22">IF(F18="y",-99,IF(J18&gt;K18,-1,34.7*(K18-J18)))</f>
        <v>365.44305000000003</v>
      </c>
      <c r="W18" s="11">
        <f t="shared" si="3"/>
        <v>-99</v>
      </c>
      <c r="X18" s="11">
        <f t="shared" si="4"/>
        <v>-99</v>
      </c>
      <c r="Y18" s="11">
        <f t="shared" si="5"/>
        <v>-99</v>
      </c>
      <c r="Z18" s="11">
        <f t="shared" si="6"/>
        <v>-99</v>
      </c>
      <c r="AA18" s="11">
        <f t="shared" si="7"/>
        <v>-99</v>
      </c>
      <c r="AB18" s="13">
        <f t="shared" si="8"/>
        <v>45.110237745521694</v>
      </c>
      <c r="AC18" s="11">
        <f t="shared" si="9"/>
        <v>3.5730236032780596</v>
      </c>
      <c r="AD18" s="13">
        <f t="shared" si="10"/>
        <v>1305.7366433039242</v>
      </c>
      <c r="AE18" s="13">
        <f t="shared" si="11"/>
        <v>763.24242764700011</v>
      </c>
      <c r="AF18" s="14">
        <f t="shared" si="12"/>
        <v>-99</v>
      </c>
      <c r="AG18" s="14">
        <f t="shared" si="13"/>
        <v>-99</v>
      </c>
      <c r="AH18" s="13">
        <f t="shared" si="14"/>
        <v>2727.083209005978</v>
      </c>
    </row>
    <row r="19" spans="2:35" x14ac:dyDescent="0.2">
      <c r="B19" s="46">
        <v>3.018520054757595</v>
      </c>
      <c r="C19" s="46">
        <v>3.01</v>
      </c>
      <c r="D19" s="46">
        <v>11.09</v>
      </c>
      <c r="E19" s="15"/>
      <c r="F19" s="15"/>
      <c r="G19" s="27">
        <v>1</v>
      </c>
      <c r="H19" s="40">
        <f t="shared" si="0"/>
        <v>0.08</v>
      </c>
      <c r="I19" s="40">
        <f t="shared" si="1"/>
        <v>0.17</v>
      </c>
      <c r="J19" s="11">
        <f t="shared" si="15"/>
        <v>2.6985000000000001</v>
      </c>
      <c r="K19" s="11">
        <f t="shared" si="16"/>
        <v>10.92</v>
      </c>
      <c r="L19" s="11" t="str">
        <f t="shared" si="17"/>
        <v/>
      </c>
      <c r="M19" s="14">
        <f t="shared" ref="M19:M20" si="23">IF(B19&gt;$D$9,(B19-$D$9)*62.4,0)</f>
        <v>0</v>
      </c>
      <c r="N19" s="11">
        <f t="shared" si="18"/>
        <v>0</v>
      </c>
      <c r="O19">
        <f t="shared" si="19"/>
        <v>116.19255173687496</v>
      </c>
      <c r="P19" s="9">
        <f>P18+(B19-B18)*O19</f>
        <v>351.40385243446451</v>
      </c>
      <c r="Q19" s="13">
        <f t="shared" si="2"/>
        <v>351.40385243446451</v>
      </c>
      <c r="R19" s="11">
        <f t="shared" ref="R19:R20" si="24">P19/2088.54</f>
        <v>0.1682533503952352</v>
      </c>
      <c r="S19" s="11">
        <f t="shared" ref="S19:S20" si="25">Q19/2088.54</f>
        <v>0.1682533503952352</v>
      </c>
      <c r="T19" s="11">
        <f t="shared" si="20"/>
        <v>3.0466926070038904</v>
      </c>
      <c r="U19" s="13">
        <f t="shared" si="21"/>
        <v>16.038313612543785</v>
      </c>
      <c r="V19" s="11">
        <f t="shared" si="22"/>
        <v>285.28604999999999</v>
      </c>
      <c r="W19" s="11">
        <f t="shared" si="3"/>
        <v>-99</v>
      </c>
      <c r="X19" s="11">
        <f t="shared" si="4"/>
        <v>-99</v>
      </c>
      <c r="Y19" s="11">
        <f t="shared" si="5"/>
        <v>-99</v>
      </c>
      <c r="Z19" s="11">
        <f t="shared" si="6"/>
        <v>-99</v>
      </c>
      <c r="AA19" s="11">
        <f t="shared" si="7"/>
        <v>-99</v>
      </c>
      <c r="AB19" s="13">
        <f t="shared" si="8"/>
        <v>42.545261299765272</v>
      </c>
      <c r="AC19" s="11">
        <f t="shared" si="9"/>
        <v>2.9472459690523545</v>
      </c>
      <c r="AD19" s="13">
        <f t="shared" si="10"/>
        <v>840.80816088936842</v>
      </c>
      <c r="AE19" s="13">
        <f t="shared" si="11"/>
        <v>595.83132686699992</v>
      </c>
      <c r="AF19" s="14">
        <f t="shared" si="12"/>
        <v>-99</v>
      </c>
      <c r="AG19" s="14">
        <f t="shared" si="13"/>
        <v>-99</v>
      </c>
      <c r="AH19" s="13">
        <f t="shared" si="14"/>
        <v>1756.0614763438816</v>
      </c>
    </row>
    <row r="20" spans="2:35" x14ac:dyDescent="0.2">
      <c r="B20" s="46">
        <v>4.0356300625801085</v>
      </c>
      <c r="C20" s="46">
        <v>2.19</v>
      </c>
      <c r="D20" s="46">
        <v>4.72</v>
      </c>
      <c r="E20" s="15"/>
      <c r="F20" s="15"/>
      <c r="G20" s="27">
        <v>1</v>
      </c>
      <c r="H20" s="40">
        <f t="shared" si="0"/>
        <v>0.08</v>
      </c>
      <c r="I20" s="40">
        <f t="shared" si="1"/>
        <v>0.17</v>
      </c>
      <c r="J20" s="11">
        <f t="shared" si="15"/>
        <v>2.1560000000000001</v>
      </c>
      <c r="K20" s="11">
        <f t="shared" si="16"/>
        <v>4.55</v>
      </c>
      <c r="L20" s="11" t="str">
        <f t="shared" ref="L20:L28" si="26">IF(F20="Y",-99,IF(E20="","",IF(E20=0,"",E20-$L$4+$R$8)))</f>
        <v/>
      </c>
      <c r="M20" s="14">
        <f t="shared" si="23"/>
        <v>0</v>
      </c>
      <c r="N20" s="11">
        <f t="shared" ref="N20:N28" si="27">M20/2088.54</f>
        <v>0</v>
      </c>
      <c r="O20">
        <f t="shared" ref="O20:O28" si="28">IF(F20="y",130,1.12*$D$10*(V20/1.013)^0.1*(T20)^-0.05)</f>
        <v>108.02226030924444</v>
      </c>
      <c r="P20" s="9">
        <f t="shared" ref="P20:P28" si="29">P19+(B20-B19)*O20</f>
        <v>461.27437446260569</v>
      </c>
      <c r="Q20" s="13">
        <f t="shared" ref="Q20:Q28" si="30">P20-M20</f>
        <v>461.27437446260569</v>
      </c>
      <c r="R20" s="11">
        <f t="shared" si="24"/>
        <v>0.22085972711205229</v>
      </c>
      <c r="S20" s="11">
        <f t="shared" si="25"/>
        <v>0.22085972711205229</v>
      </c>
      <c r="T20" s="11">
        <f t="shared" ref="T20:T28" si="31">IF(F20="y",-99,(K20-J20)/(J20-N20))</f>
        <v>1.1103896103896103</v>
      </c>
      <c r="U20" s="13">
        <f t="shared" ref="U20:U28" si="32">IF(F20="y",-99,(J20-N20)/S20)</f>
        <v>9.7618521411382631</v>
      </c>
      <c r="V20" s="11">
        <f t="shared" ref="V20:V28" si="33">IF(F20="y",-99,IF(J20&gt;K20,-1,34.7*(K20-J20)))</f>
        <v>83.071799999999996</v>
      </c>
      <c r="W20" s="11">
        <f t="shared" si="3"/>
        <v>1.8116665189150636</v>
      </c>
      <c r="X20" s="11">
        <f t="shared" si="4"/>
        <v>4.9687827398393756</v>
      </c>
      <c r="Y20" s="11">
        <f t="shared" si="5"/>
        <v>11.859420775141944</v>
      </c>
      <c r="Z20" s="11">
        <f t="shared" si="6"/>
        <v>0.35250639412316331</v>
      </c>
      <c r="AA20" s="11">
        <f t="shared" si="7"/>
        <v>0.21560000000000001</v>
      </c>
      <c r="AB20" s="13">
        <f t="shared" si="8"/>
        <v>-99</v>
      </c>
      <c r="AC20" s="11">
        <f t="shared" si="9"/>
        <v>2.476097448193356</v>
      </c>
      <c r="AD20" s="13">
        <f t="shared" si="10"/>
        <v>205.69387199682882</v>
      </c>
      <c r="AE20" s="13">
        <f t="shared" si="11"/>
        <v>173.49877717199999</v>
      </c>
      <c r="AF20" s="14">
        <f t="shared" si="12"/>
        <v>736.22370438199152</v>
      </c>
      <c r="AG20" s="14">
        <f t="shared" si="13"/>
        <v>450.28922400000005</v>
      </c>
      <c r="AH20" s="13">
        <f t="shared" si="14"/>
        <v>429.5998794202568</v>
      </c>
    </row>
    <row r="21" spans="2:35" x14ac:dyDescent="0.2">
      <c r="B21" s="46">
        <v>5.0527398748397827</v>
      </c>
      <c r="C21" s="46">
        <v>3.45</v>
      </c>
      <c r="D21" s="46">
        <v>6.07</v>
      </c>
      <c r="E21" s="15"/>
      <c r="F21" s="15"/>
      <c r="G21" s="27">
        <v>1</v>
      </c>
      <c r="H21" s="40">
        <f t="shared" si="0"/>
        <v>0.08</v>
      </c>
      <c r="I21" s="40">
        <f t="shared" si="1"/>
        <v>0.17</v>
      </c>
      <c r="J21" s="11">
        <f t="shared" si="15"/>
        <v>3.4115000000000006</v>
      </c>
      <c r="K21" s="11">
        <f t="shared" si="16"/>
        <v>5.9</v>
      </c>
      <c r="L21" s="11" t="str">
        <f t="shared" si="26"/>
        <v/>
      </c>
      <c r="M21" s="14">
        <f t="shared" ref="M21:M28" si="34">IF(B21&gt;$D$9,(B21-$D$9)*62.4,0)</f>
        <v>0</v>
      </c>
      <c r="N21" s="11">
        <f t="shared" si="27"/>
        <v>0</v>
      </c>
      <c r="O21">
        <f t="shared" si="28"/>
        <v>110.74363291692548</v>
      </c>
      <c r="P21" s="9">
        <f t="shared" si="29"/>
        <v>573.91281014769402</v>
      </c>
      <c r="Q21" s="13">
        <f t="shared" si="30"/>
        <v>573.91281014769402</v>
      </c>
      <c r="R21" s="11">
        <f t="shared" ref="R21:R28" si="35">P21/2088.54</f>
        <v>0.27479139022843424</v>
      </c>
      <c r="S21" s="11">
        <f t="shared" ref="S21:S28" si="36">Q21/2088.54</f>
        <v>0.27479139022843424</v>
      </c>
      <c r="T21" s="11">
        <f t="shared" si="31"/>
        <v>0.72944452586838615</v>
      </c>
      <c r="U21" s="13">
        <f t="shared" si="32"/>
        <v>12.414872231491746</v>
      </c>
      <c r="V21" s="11">
        <f t="shared" si="33"/>
        <v>86.350949999999997</v>
      </c>
      <c r="W21" s="11">
        <f t="shared" si="3"/>
        <v>2.1001629123248247</v>
      </c>
      <c r="X21" s="11">
        <f t="shared" si="4"/>
        <v>6.3191699658292988</v>
      </c>
      <c r="Y21" s="11">
        <f t="shared" si="5"/>
        <v>17.256118860654581</v>
      </c>
      <c r="Z21" s="11">
        <f t="shared" si="6"/>
        <v>0.59233326835459033</v>
      </c>
      <c r="AA21" s="11">
        <f t="shared" si="7"/>
        <v>0.34115000000000006</v>
      </c>
      <c r="AB21" s="13">
        <f t="shared" si="8"/>
        <v>-99</v>
      </c>
      <c r="AC21" s="11">
        <f t="shared" si="9"/>
        <v>2.7047941144659164</v>
      </c>
      <c r="AD21" s="13">
        <f t="shared" si="10"/>
        <v>233.56154133854062</v>
      </c>
      <c r="AE21" s="13">
        <f t="shared" si="11"/>
        <v>180.34741311299999</v>
      </c>
      <c r="AF21" s="14">
        <f t="shared" si="12"/>
        <v>1237.111724289296</v>
      </c>
      <c r="AG21" s="14">
        <f t="shared" si="13"/>
        <v>712.50542100000007</v>
      </c>
      <c r="AH21" s="13">
        <f t="shared" si="14"/>
        <v>487.8026215471956</v>
      </c>
    </row>
    <row r="22" spans="2:35" x14ac:dyDescent="0.2">
      <c r="B22" s="46">
        <v>6.0698500782251363</v>
      </c>
      <c r="C22" s="46">
        <v>3.95</v>
      </c>
      <c r="D22" s="46">
        <v>6.25</v>
      </c>
      <c r="E22" s="15"/>
      <c r="F22" s="15"/>
      <c r="G22" s="27">
        <v>1</v>
      </c>
      <c r="H22" s="40">
        <f t="shared" si="0"/>
        <v>0.08</v>
      </c>
      <c r="I22" s="40">
        <f t="shared" si="1"/>
        <v>0.17</v>
      </c>
      <c r="J22" s="11">
        <f t="shared" si="15"/>
        <v>3.9275000000000002</v>
      </c>
      <c r="K22" s="11">
        <f t="shared" si="16"/>
        <v>6.08</v>
      </c>
      <c r="L22" s="11" t="str">
        <f t="shared" si="26"/>
        <v/>
      </c>
      <c r="M22" s="14">
        <f t="shared" si="34"/>
        <v>0</v>
      </c>
      <c r="N22" s="11">
        <f t="shared" si="27"/>
        <v>0</v>
      </c>
      <c r="O22">
        <f t="shared" si="28"/>
        <v>110.72038391174962</v>
      </c>
      <c r="P22" s="9">
        <f t="shared" si="29"/>
        <v>686.52764234707809</v>
      </c>
      <c r="Q22" s="13">
        <f t="shared" si="30"/>
        <v>686.52764234707809</v>
      </c>
      <c r="R22" s="11">
        <f t="shared" si="35"/>
        <v>0.32871175191620849</v>
      </c>
      <c r="S22" s="11">
        <f t="shared" si="36"/>
        <v>0.32871175191620849</v>
      </c>
      <c r="T22" s="11">
        <f t="shared" si="31"/>
        <v>0.5480585614258433</v>
      </c>
      <c r="U22" s="13">
        <f t="shared" si="32"/>
        <v>11.948158157123492</v>
      </c>
      <c r="V22" s="11">
        <f t="shared" si="33"/>
        <v>74.691749999999999</v>
      </c>
      <c r="W22" s="11">
        <f t="shared" si="3"/>
        <v>2.0519697181454717</v>
      </c>
      <c r="X22" s="11">
        <f t="shared" si="4"/>
        <v>6.081612501975858</v>
      </c>
      <c r="Y22" s="11">
        <f t="shared" si="5"/>
        <v>16.25484035872158</v>
      </c>
      <c r="Z22" s="11">
        <f t="shared" si="6"/>
        <v>0.6754242055509474</v>
      </c>
      <c r="AA22" s="11">
        <f t="shared" si="7"/>
        <v>0.39275000000000004</v>
      </c>
      <c r="AB22" s="13">
        <f t="shared" si="8"/>
        <v>-99</v>
      </c>
      <c r="AC22" s="11">
        <f t="shared" si="9"/>
        <v>2.6685160986919159</v>
      </c>
      <c r="AD22" s="13">
        <f t="shared" si="10"/>
        <v>199.31613731447192</v>
      </c>
      <c r="AE22" s="13">
        <f t="shared" si="11"/>
        <v>155.99670754499999</v>
      </c>
      <c r="AF22" s="14">
        <f t="shared" si="12"/>
        <v>1410.6504702613756</v>
      </c>
      <c r="AG22" s="14">
        <f t="shared" si="13"/>
        <v>820.27408500000013</v>
      </c>
      <c r="AH22" s="13">
        <f t="shared" si="14"/>
        <v>416.27972542676719</v>
      </c>
    </row>
    <row r="23" spans="2:35" x14ac:dyDescent="0.2">
      <c r="B23" s="46">
        <v>7.0869602816104891</v>
      </c>
      <c r="C23" s="46">
        <v>2.2200000000000002</v>
      </c>
      <c r="D23" s="46">
        <v>3.61</v>
      </c>
      <c r="E23" s="15"/>
      <c r="F23" s="15"/>
      <c r="G23" s="27">
        <v>1</v>
      </c>
      <c r="H23" s="40">
        <f t="shared" si="0"/>
        <v>0.08</v>
      </c>
      <c r="I23" s="40">
        <f t="shared" si="1"/>
        <v>0.17</v>
      </c>
      <c r="J23" s="11">
        <f t="shared" si="15"/>
        <v>2.2430000000000003</v>
      </c>
      <c r="K23" s="11">
        <f t="shared" si="16"/>
        <v>3.44</v>
      </c>
      <c r="L23" s="11" t="str">
        <f t="shared" si="26"/>
        <v/>
      </c>
      <c r="M23" s="14">
        <f t="shared" si="34"/>
        <v>5.4263215724945182</v>
      </c>
      <c r="N23" s="11">
        <f t="shared" si="27"/>
        <v>2.5981410806087115E-3</v>
      </c>
      <c r="O23">
        <f t="shared" si="28"/>
        <v>104.54315897984803</v>
      </c>
      <c r="P23" s="9">
        <f t="shared" si="29"/>
        <v>792.85955603961861</v>
      </c>
      <c r="Q23" s="13">
        <f t="shared" si="30"/>
        <v>787.43323446712407</v>
      </c>
      <c r="R23" s="11">
        <f t="shared" si="35"/>
        <v>0.37962383102053043</v>
      </c>
      <c r="S23" s="11">
        <f t="shared" si="36"/>
        <v>0.37702568993992169</v>
      </c>
      <c r="T23" s="11">
        <f t="shared" si="31"/>
        <v>0.5342791496242314</v>
      </c>
      <c r="U23" s="13">
        <f t="shared" si="32"/>
        <v>5.9423055741278406</v>
      </c>
      <c r="V23" s="11">
        <f t="shared" si="33"/>
        <v>41.535899999999991</v>
      </c>
      <c r="W23" s="11">
        <f t="shared" si="3"/>
        <v>1.3098354453170931</v>
      </c>
      <c r="X23" s="11">
        <f t="shared" si="4"/>
        <v>3.0246335372310709</v>
      </c>
      <c r="Y23" s="11">
        <f t="shared" si="5"/>
        <v>5.4671750195855875</v>
      </c>
      <c r="Z23" s="11">
        <f t="shared" si="6"/>
        <v>0.32355629656868662</v>
      </c>
      <c r="AA23" s="11">
        <f t="shared" si="7"/>
        <v>0.22404018589193914</v>
      </c>
      <c r="AB23" s="13">
        <f t="shared" si="8"/>
        <v>-99</v>
      </c>
      <c r="AC23" s="11">
        <f t="shared" si="9"/>
        <v>1.9665337551187094</v>
      </c>
      <c r="AD23" s="13">
        <f t="shared" si="10"/>
        <v>81.681749399235187</v>
      </c>
      <c r="AE23" s="13">
        <f t="shared" si="11"/>
        <v>86.749388585999981</v>
      </c>
      <c r="AF23" s="14">
        <f t="shared" si="12"/>
        <v>675.76026763556479</v>
      </c>
      <c r="AG23" s="14">
        <f t="shared" si="13"/>
        <v>467.91688984275055</v>
      </c>
      <c r="AH23" s="13">
        <f t="shared" si="14"/>
        <v>170.59560089027863</v>
      </c>
    </row>
    <row r="24" spans="2:35" x14ac:dyDescent="0.2">
      <c r="B24" s="46">
        <v>8.1040700938701633</v>
      </c>
      <c r="C24" s="46">
        <v>3.08</v>
      </c>
      <c r="D24" s="46">
        <v>4.79</v>
      </c>
      <c r="E24" s="15"/>
      <c r="F24" s="15"/>
      <c r="G24" s="27">
        <v>1</v>
      </c>
      <c r="H24" s="40">
        <f t="shared" si="0"/>
        <v>0.08</v>
      </c>
      <c r="I24" s="40">
        <f t="shared" si="1"/>
        <v>0.17</v>
      </c>
      <c r="J24" s="11">
        <f t="shared" si="15"/>
        <v>3.0870000000000006</v>
      </c>
      <c r="K24" s="11">
        <f t="shared" si="16"/>
        <v>4.62</v>
      </c>
      <c r="L24" s="11" t="str">
        <f t="shared" si="26"/>
        <v/>
      </c>
      <c r="M24" s="14">
        <f t="shared" si="34"/>
        <v>68.893973857498182</v>
      </c>
      <c r="N24" s="11">
        <f t="shared" si="27"/>
        <v>3.2986667173000368E-2</v>
      </c>
      <c r="O24">
        <f t="shared" si="28"/>
        <v>107.49673397405633</v>
      </c>
      <c r="P24" s="9">
        <f t="shared" si="29"/>
        <v>902.19553895049921</v>
      </c>
      <c r="Q24" s="13">
        <f t="shared" si="30"/>
        <v>833.30156509300105</v>
      </c>
      <c r="R24" s="11">
        <f t="shared" si="35"/>
        <v>0.43197426860414417</v>
      </c>
      <c r="S24" s="11">
        <f t="shared" si="36"/>
        <v>0.39898760143114381</v>
      </c>
      <c r="T24" s="11">
        <f t="shared" si="31"/>
        <v>0.50196244512821153</v>
      </c>
      <c r="U24" s="13">
        <f t="shared" si="32"/>
        <v>7.6544066078054644</v>
      </c>
      <c r="V24" s="11">
        <f t="shared" si="33"/>
        <v>53.195099999999989</v>
      </c>
      <c r="W24" s="11">
        <f t="shared" si="3"/>
        <v>1.5511739330415475</v>
      </c>
      <c r="X24" s="11">
        <f t="shared" si="4"/>
        <v>3.8960929633729813</v>
      </c>
      <c r="Y24" s="11">
        <f t="shared" si="5"/>
        <v>8.1151245796250162</v>
      </c>
      <c r="Z24" s="11">
        <f t="shared" si="6"/>
        <v>0.46987679423936146</v>
      </c>
      <c r="AA24" s="11">
        <f t="shared" si="7"/>
        <v>0.30540133328270003</v>
      </c>
      <c r="AB24" s="13">
        <f t="shared" si="8"/>
        <v>-99</v>
      </c>
      <c r="AC24" s="11">
        <f t="shared" si="9"/>
        <v>2.2260312073757271</v>
      </c>
      <c r="AD24" s="13">
        <f t="shared" si="10"/>
        <v>118.41395267947252</v>
      </c>
      <c r="AE24" s="13">
        <f t="shared" si="11"/>
        <v>111.10009415399998</v>
      </c>
      <c r="AF24" s="14">
        <f t="shared" si="12"/>
        <v>981.356479840676</v>
      </c>
      <c r="AG24" s="14">
        <f t="shared" si="13"/>
        <v>637.84290061425031</v>
      </c>
      <c r="AH24" s="13">
        <f t="shared" si="14"/>
        <v>247.3122767291855</v>
      </c>
    </row>
    <row r="25" spans="2:35" x14ac:dyDescent="0.2">
      <c r="B25" s="46">
        <v>9.1211799061298375</v>
      </c>
      <c r="C25" s="46">
        <v>5.47</v>
      </c>
      <c r="D25" s="46">
        <v>9.81</v>
      </c>
      <c r="E25" s="15"/>
      <c r="F25" s="15"/>
      <c r="G25" s="27">
        <v>1</v>
      </c>
      <c r="H25" s="40">
        <f t="shared" si="0"/>
        <v>0.08</v>
      </c>
      <c r="I25" s="40">
        <f t="shared" si="1"/>
        <v>0.17</v>
      </c>
      <c r="J25" s="11">
        <f t="shared" si="15"/>
        <v>5.3454999999999995</v>
      </c>
      <c r="K25" s="11">
        <f t="shared" si="16"/>
        <v>9.64</v>
      </c>
      <c r="L25" s="11" t="str">
        <f t="shared" si="26"/>
        <v/>
      </c>
      <c r="M25" s="14">
        <f t="shared" si="34"/>
        <v>132.36162614250185</v>
      </c>
      <c r="N25" s="11">
        <f t="shared" si="27"/>
        <v>6.3375193265392024E-2</v>
      </c>
      <c r="O25">
        <f t="shared" si="28"/>
        <v>116.32168338257019</v>
      </c>
      <c r="P25" s="9">
        <f t="shared" si="29"/>
        <v>1020.5074644974744</v>
      </c>
      <c r="Q25" s="13">
        <f t="shared" si="30"/>
        <v>888.14583835497251</v>
      </c>
      <c r="R25" s="11">
        <f t="shared" si="35"/>
        <v>0.48862241781219151</v>
      </c>
      <c r="S25" s="11">
        <f t="shared" si="36"/>
        <v>0.42524722454679947</v>
      </c>
      <c r="T25" s="11">
        <f t="shared" si="31"/>
        <v>0.81302509068407403</v>
      </c>
      <c r="U25" s="13">
        <f t="shared" si="32"/>
        <v>12.421303424999302</v>
      </c>
      <c r="V25" s="11">
        <f t="shared" si="33"/>
        <v>149.01915000000005</v>
      </c>
      <c r="W25" s="11">
        <f t="shared" si="3"/>
        <v>2.1008202333773243</v>
      </c>
      <c r="X25" s="11">
        <f t="shared" si="4"/>
        <v>6.3224434433246453</v>
      </c>
      <c r="Y25" s="11">
        <f t="shared" si="5"/>
        <v>17.270065835844104</v>
      </c>
      <c r="Z25" s="11">
        <f t="shared" si="6"/>
        <v>0.91724560075522132</v>
      </c>
      <c r="AA25" s="11">
        <f t="shared" si="7"/>
        <v>0.52821248067346072</v>
      </c>
      <c r="AB25" s="13">
        <f t="shared" si="8"/>
        <v>-99</v>
      </c>
      <c r="AC25" s="11">
        <f t="shared" si="9"/>
        <v>2.7052844322715637</v>
      </c>
      <c r="AD25" s="13">
        <f t="shared" si="10"/>
        <v>403.13918660534114</v>
      </c>
      <c r="AE25" s="13">
        <f t="shared" si="11"/>
        <v>311.23245554100009</v>
      </c>
      <c r="AF25" s="14">
        <f t="shared" si="12"/>
        <v>1915.7041270013099</v>
      </c>
      <c r="AG25" s="14">
        <f t="shared" si="13"/>
        <v>1103.1928943857497</v>
      </c>
      <c r="AH25" s="13">
        <f t="shared" si="14"/>
        <v>841.9723167927192</v>
      </c>
    </row>
    <row r="26" spans="2:35" x14ac:dyDescent="0.2">
      <c r="B26" s="46">
        <v>10.138289718389512</v>
      </c>
      <c r="C26" s="46">
        <v>6.62</v>
      </c>
      <c r="D26" s="46">
        <v>12.32</v>
      </c>
      <c r="E26" s="15"/>
      <c r="F26" s="15"/>
      <c r="G26" s="27">
        <v>1</v>
      </c>
      <c r="H26" s="40">
        <f t="shared" si="0"/>
        <v>0.08</v>
      </c>
      <c r="I26" s="40">
        <f t="shared" si="1"/>
        <v>0.17</v>
      </c>
      <c r="J26" s="11">
        <f t="shared" si="15"/>
        <v>6.4275000000000002</v>
      </c>
      <c r="K26" s="11">
        <f t="shared" si="16"/>
        <v>12.15</v>
      </c>
      <c r="L26" s="11" t="str">
        <f t="shared" si="26"/>
        <v/>
      </c>
      <c r="M26" s="14">
        <f t="shared" si="34"/>
        <v>195.82927842750553</v>
      </c>
      <c r="N26" s="11">
        <f t="shared" si="27"/>
        <v>9.3763719357783687E-2</v>
      </c>
      <c r="O26">
        <f t="shared" si="28"/>
        <v>119.0794730641105</v>
      </c>
      <c r="P26" s="9">
        <f t="shared" si="29"/>
        <v>1141.6243649896928</v>
      </c>
      <c r="Q26" s="13">
        <f t="shared" si="30"/>
        <v>945.79508656218729</v>
      </c>
      <c r="R26" s="11">
        <f t="shared" si="35"/>
        <v>0.54661359848970714</v>
      </c>
      <c r="S26" s="11">
        <f t="shared" si="36"/>
        <v>0.45284987913192343</v>
      </c>
      <c r="T26" s="11">
        <f t="shared" si="31"/>
        <v>0.90349514827285493</v>
      </c>
      <c r="U26" s="13">
        <f t="shared" si="32"/>
        <v>13.986392781606735</v>
      </c>
      <c r="V26" s="11">
        <f t="shared" si="33"/>
        <v>198.57075000000003</v>
      </c>
      <c r="W26" s="11">
        <f t="shared" si="3"/>
        <v>2.255740868963533</v>
      </c>
      <c r="X26" s="11">
        <f t="shared" si="4"/>
        <v>7.1190739258378279</v>
      </c>
      <c r="Y26" s="11">
        <f t="shared" si="5"/>
        <v>20.782324926293924</v>
      </c>
      <c r="Z26" s="11">
        <f t="shared" si="6"/>
        <v>1.1329783027572558</v>
      </c>
      <c r="AA26" s="11">
        <f t="shared" si="7"/>
        <v>0.63337362806422159</v>
      </c>
      <c r="AB26" s="13">
        <f t="shared" si="8"/>
        <v>-99</v>
      </c>
      <c r="AC26" s="11">
        <f t="shared" si="9"/>
        <v>2.817638470518629</v>
      </c>
      <c r="AD26" s="13">
        <f t="shared" si="10"/>
        <v>559.50058431973719</v>
      </c>
      <c r="AE26" s="13">
        <f t="shared" si="11"/>
        <v>414.72295420500006</v>
      </c>
      <c r="AF26" s="14">
        <f t="shared" si="12"/>
        <v>2366.2705044406389</v>
      </c>
      <c r="AG26" s="14">
        <f t="shared" si="13"/>
        <v>1322.8261571572493</v>
      </c>
      <c r="AH26" s="13">
        <f t="shared" si="14"/>
        <v>1168.5393503751438</v>
      </c>
    </row>
    <row r="27" spans="2:35" x14ac:dyDescent="0.2">
      <c r="B27" s="46">
        <v>11.155400312900543</v>
      </c>
      <c r="C27" s="46">
        <v>7.69</v>
      </c>
      <c r="D27" s="46">
        <v>14.6</v>
      </c>
      <c r="E27" s="15"/>
      <c r="F27" s="15"/>
      <c r="G27" s="27">
        <v>1</v>
      </c>
      <c r="H27" s="40">
        <f t="shared" si="0"/>
        <v>0.08</v>
      </c>
      <c r="I27" s="40">
        <f t="shared" si="1"/>
        <v>0.17</v>
      </c>
      <c r="J27" s="11">
        <f t="shared" si="15"/>
        <v>7.4370000000000003</v>
      </c>
      <c r="K27" s="11">
        <f t="shared" si="16"/>
        <v>14.43</v>
      </c>
      <c r="L27" s="11" t="str">
        <f t="shared" si="26"/>
        <v/>
      </c>
      <c r="M27" s="14">
        <f t="shared" si="34"/>
        <v>259.2969795249939</v>
      </c>
      <c r="N27" s="11">
        <f t="shared" si="27"/>
        <v>0.12415226882175774</v>
      </c>
      <c r="O27">
        <f t="shared" si="28"/>
        <v>121.14684774769405</v>
      </c>
      <c r="P27" s="9">
        <f t="shared" si="29"/>
        <v>1264.8441073254874</v>
      </c>
      <c r="Q27" s="13">
        <f t="shared" si="30"/>
        <v>1005.5471278004934</v>
      </c>
      <c r="R27" s="11">
        <f t="shared" si="35"/>
        <v>0.60561162693819004</v>
      </c>
      <c r="S27" s="11">
        <f t="shared" si="36"/>
        <v>0.48145935811643226</v>
      </c>
      <c r="T27" s="11">
        <f t="shared" si="31"/>
        <v>0.95626221918794008</v>
      </c>
      <c r="U27" s="13">
        <f t="shared" si="32"/>
        <v>15.188920119421093</v>
      </c>
      <c r="V27" s="11">
        <f t="shared" si="33"/>
        <v>242.65710000000001</v>
      </c>
      <c r="W27" s="11">
        <f t="shared" si="3"/>
        <v>2.3686209660253557</v>
      </c>
      <c r="X27" s="11">
        <f t="shared" si="4"/>
        <v>7.7311603407853369</v>
      </c>
      <c r="Y27" s="11">
        <f t="shared" si="5"/>
        <v>23.636064573580263</v>
      </c>
      <c r="Z27" s="11">
        <f t="shared" si="6"/>
        <v>1.3353756148456579</v>
      </c>
      <c r="AA27" s="11">
        <f t="shared" si="7"/>
        <v>0.73128477311782425</v>
      </c>
      <c r="AB27" s="13">
        <f t="shared" si="8"/>
        <v>-99</v>
      </c>
      <c r="AC27" s="11">
        <f t="shared" si="9"/>
        <v>2.8957286378564104</v>
      </c>
      <c r="AD27" s="13">
        <f t="shared" si="10"/>
        <v>702.66911364918678</v>
      </c>
      <c r="AE27" s="13">
        <f t="shared" si="11"/>
        <v>506.799059634</v>
      </c>
      <c r="AF27" s="14">
        <f t="shared" si="12"/>
        <v>2788.9853866297503</v>
      </c>
      <c r="AG27" s="14">
        <f t="shared" si="13"/>
        <v>1527.3175000475007</v>
      </c>
      <c r="AH27" s="13">
        <f t="shared" si="14"/>
        <v>1467.5525506208726</v>
      </c>
    </row>
    <row r="28" spans="2:35" x14ac:dyDescent="0.2">
      <c r="B28" s="46">
        <v>12.172510125160217</v>
      </c>
      <c r="C28" s="46">
        <v>7.77</v>
      </c>
      <c r="D28" s="46">
        <v>15.02</v>
      </c>
      <c r="E28" s="15"/>
      <c r="F28" s="15"/>
      <c r="G28" s="27">
        <v>1</v>
      </c>
      <c r="H28" s="40">
        <f t="shared" si="0"/>
        <v>0.08</v>
      </c>
      <c r="I28" s="40">
        <f t="shared" si="1"/>
        <v>0.17</v>
      </c>
      <c r="J28" s="11">
        <f t="shared" si="15"/>
        <v>7.5</v>
      </c>
      <c r="K28" s="11">
        <f t="shared" si="16"/>
        <v>14.85</v>
      </c>
      <c r="L28" s="11" t="str">
        <f t="shared" si="26"/>
        <v/>
      </c>
      <c r="M28" s="14">
        <f t="shared" si="34"/>
        <v>322.76463180999752</v>
      </c>
      <c r="N28" s="11">
        <f t="shared" si="27"/>
        <v>0.15454079491414938</v>
      </c>
      <c r="O28">
        <f t="shared" si="28"/>
        <v>121.47584529577766</v>
      </c>
      <c r="P28" s="9">
        <f t="shared" si="29"/>
        <v>1388.3983815283609</v>
      </c>
      <c r="Q28" s="13">
        <f t="shared" si="30"/>
        <v>1065.6337497183633</v>
      </c>
      <c r="R28" s="11">
        <f t="shared" si="35"/>
        <v>0.66476983037354365</v>
      </c>
      <c r="S28" s="11">
        <f t="shared" si="36"/>
        <v>0.51022903545939424</v>
      </c>
      <c r="T28" s="11">
        <f t="shared" si="31"/>
        <v>1.0006181771332969</v>
      </c>
      <c r="U28" s="13">
        <f t="shared" si="32"/>
        <v>14.396395921436007</v>
      </c>
      <c r="V28" s="11">
        <f t="shared" si="33"/>
        <v>255.04500000000002</v>
      </c>
      <c r="W28" s="11">
        <f t="shared" si="3"/>
        <v>2.2947854809637769</v>
      </c>
      <c r="X28" s="11">
        <f t="shared" si="4"/>
        <v>7.3277655240109265</v>
      </c>
      <c r="Y28" s="11">
        <f t="shared" si="5"/>
        <v>21.740478898085239</v>
      </c>
      <c r="Z28" s="11">
        <f t="shared" si="6"/>
        <v>1.3234806096428939</v>
      </c>
      <c r="AA28" s="11">
        <f t="shared" si="7"/>
        <v>0.73454592050858503</v>
      </c>
      <c r="AB28" s="13">
        <f t="shared" si="8"/>
        <v>-99</v>
      </c>
      <c r="AC28" s="11">
        <f t="shared" si="9"/>
        <v>2.8449932444618589</v>
      </c>
      <c r="AD28" s="13">
        <f t="shared" si="10"/>
        <v>725.6013020337748</v>
      </c>
      <c r="AE28" s="13">
        <f t="shared" si="11"/>
        <v>532.67168430000004</v>
      </c>
      <c r="AF28" s="14">
        <f t="shared" si="12"/>
        <v>2764.1421924635697</v>
      </c>
      <c r="AG28" s="14">
        <f t="shared" si="13"/>
        <v>1534.1285368190001</v>
      </c>
      <c r="AH28" s="13">
        <f t="shared" si="14"/>
        <v>1515.44734334962</v>
      </c>
      <c r="AI28" s="11"/>
    </row>
    <row r="29" spans="2:35" x14ac:dyDescent="0.2">
      <c r="B29" s="15">
        <v>13.189619937419891</v>
      </c>
      <c r="C29" s="46">
        <v>7.9</v>
      </c>
      <c r="D29" s="46">
        <v>15.51</v>
      </c>
      <c r="E29" s="15"/>
      <c r="F29" s="15"/>
      <c r="G29" s="27">
        <v>1</v>
      </c>
      <c r="H29" s="40">
        <f t="shared" si="0"/>
        <v>0.08</v>
      </c>
      <c r="I29" s="40">
        <f t="shared" ref="I29:I31" si="37">IF(G29=1,$R$9,IF(G29=2,$W$9,$AB$9))</f>
        <v>0.17</v>
      </c>
      <c r="J29" s="11">
        <f t="shared" ref="J29:J31" si="38">IF(F29="y",-99,1.05*(C29-$L$4+H29)-0.05*(D29-$L$4-I29))</f>
        <v>7.612000000000001</v>
      </c>
      <c r="K29" s="11">
        <f t="shared" ref="K29:K31" si="39">IF(F29="y",-99,D29-$L$4-I29)</f>
        <v>15.34</v>
      </c>
      <c r="L29" s="11" t="str">
        <f t="shared" ref="L29:L31" si="40">IF(F29="Y",-99,IF(E29="","",IF(E29=0,"",E29-$L$4+$R$8)))</f>
        <v/>
      </c>
      <c r="M29" s="14">
        <f t="shared" ref="M29:M31" si="41">IF(B29&gt;$D$9,(B29-$D$9)*62.4,0)</f>
        <v>386.23228409500121</v>
      </c>
      <c r="N29" s="11">
        <f t="shared" ref="N29:N31" si="42">M29/2088.54</f>
        <v>0.18492932100654103</v>
      </c>
      <c r="O29">
        <f t="shared" ref="O29:O31" si="43">IF(F29="y",130,1.12*$D$10*(V29/1.013)^0.1*(T29)^-0.05)</f>
        <v>121.84812448486203</v>
      </c>
      <c r="P29" s="9">
        <f t="shared" ref="P29:P31" si="44">P28+(B29-B28)*O29</f>
        <v>1512.3313045473524</v>
      </c>
      <c r="Q29" s="13">
        <f t="shared" ref="Q29:Q31" si="45">P29-M29</f>
        <v>1126.0990204523512</v>
      </c>
      <c r="R29" s="11">
        <f t="shared" ref="R29:R31" si="46">P29/2088.54</f>
        <v>0.7241093321398453</v>
      </c>
      <c r="S29" s="11">
        <f t="shared" ref="S29:S31" si="47">Q29/2088.54</f>
        <v>0.53918001113330427</v>
      </c>
      <c r="T29" s="11">
        <f t="shared" ref="T29:T31" si="48">IF(F29="y",-99,(K29-J29)/(J29-N29))</f>
        <v>1.0405179018772071</v>
      </c>
      <c r="U29" s="13">
        <f t="shared" ref="U29:U31" si="49">IF(F29="y",-99,(J29-N29)/S29)</f>
        <v>13.774751522005564</v>
      </c>
      <c r="V29" s="11">
        <f t="shared" ref="V29:V31" si="50">IF(F29="y",-99,IF(J29&gt;K29,-1,34.7*(K29-J29)))</f>
        <v>268.16159999999996</v>
      </c>
      <c r="W29" s="11">
        <f t="shared" ref="W29:W31" si="51">IF(F29="y",-99,IF(T29&gt;=1.2,-99,(U29/1.5)^0.47-0.6))</f>
        <v>2.2353487286755191</v>
      </c>
      <c r="X29" s="11">
        <f t="shared" ref="X29:X31" si="52">IF(F29="y",-99,IF(T29&lt;1.2,0.509*(J29-N29)/S29,-99))</f>
        <v>7.0113485247008329</v>
      </c>
      <c r="Y29" s="11">
        <f t="shared" ref="Y29:Y31" si="53">IF(F29="y",-99,IF(T29&lt;1.2,(0.5*U29)^1.56,-99))</f>
        <v>20.293824179267492</v>
      </c>
      <c r="Z29" s="11">
        <f t="shared" ref="Z29:Z31" si="54">IF(F29="y",-99,IF(T29&lt;1.2,0.22*S29*((0.5*U29)^1.25),-99))</f>
        <v>1.3234992102105314</v>
      </c>
      <c r="AA29" s="11">
        <f t="shared" ref="AA29:AA31" si="55">IF(F29="y",-99,IF(T29&lt;1.2,(J29-N29)/10,-99))</f>
        <v>0.74270706789934604</v>
      </c>
      <c r="AB29" s="13">
        <f t="shared" ref="AB29:AB31" si="56">IF(F29="y",-99,IF(T29&gt;=1.8,28+14.6*LOG(U29)-2.1*(LOG(U29)^2),-99))</f>
        <v>-99</v>
      </c>
      <c r="AC29" s="11">
        <f t="shared" ref="AC29:AC31" si="57">IF(F29="y",-99,MAX(0.85,IF(U29&gt;10,0.32+2.18*LOG(U29),IF(T29&lt;=0.6,0.14+2.36*LOG(U29),IF(T29&gt;=3,0.5+2*LOG(U29),(0.14+0.15*(T29-0.6)+(2.5-(0.14+0.15*(T29-0.6)))*LOG(U29)))))))</f>
        <v>2.8032026262431362</v>
      </c>
      <c r="AD29" s="13">
        <f t="shared" ref="AD29:AD31" si="58">IF(F29="y",-99,IF(AC29&lt;0.85,0.85*V29,AC29*V29))</f>
        <v>751.71130137756131</v>
      </c>
      <c r="AE29" s="13">
        <f t="shared" ref="AE29:AE31" si="59">IF(F29="y",-99,V29*2088.54/1000)</f>
        <v>560.06622806399992</v>
      </c>
      <c r="AF29" s="14">
        <f t="shared" ref="AF29:AF31" si="60">IF(F29="y",-99,IF(Z29=-99,-99,Z29*2088.54))</f>
        <v>2764.1810404931034</v>
      </c>
      <c r="AG29" s="14">
        <f t="shared" ref="AG29:AG31" si="61">IF(F29="y",-99,IF(AA29=-99,-99,AA29*2088.54))</f>
        <v>1551.1734195905001</v>
      </c>
      <c r="AH29" s="13">
        <f t="shared" ref="AH29:AH31" si="62">IF(F29="y",-99,AD29*2088.54/1000)</f>
        <v>1569.9791213790918</v>
      </c>
      <c r="AI29" s="11"/>
    </row>
    <row r="30" spans="2:35" x14ac:dyDescent="0.2">
      <c r="B30" s="15">
        <v>14.206729749679566</v>
      </c>
      <c r="C30" s="46">
        <v>7.28</v>
      </c>
      <c r="D30" s="46">
        <v>13.43</v>
      </c>
      <c r="E30" s="15"/>
      <c r="F30" s="15"/>
      <c r="G30" s="27">
        <v>1</v>
      </c>
      <c r="H30" s="40">
        <f t="shared" si="0"/>
        <v>0.08</v>
      </c>
      <c r="I30" s="40">
        <f t="shared" si="37"/>
        <v>0.17</v>
      </c>
      <c r="J30" s="11">
        <f t="shared" si="38"/>
        <v>7.0650000000000004</v>
      </c>
      <c r="K30" s="11">
        <f t="shared" si="39"/>
        <v>13.26</v>
      </c>
      <c r="L30" s="11" t="str">
        <f t="shared" si="40"/>
        <v/>
      </c>
      <c r="M30" s="14">
        <f t="shared" si="41"/>
        <v>449.69993638000489</v>
      </c>
      <c r="N30" s="11">
        <f t="shared" si="42"/>
        <v>0.2153178470989327</v>
      </c>
      <c r="O30">
        <f t="shared" si="43"/>
        <v>120.02181826297539</v>
      </c>
      <c r="P30" s="9">
        <f t="shared" si="44"/>
        <v>1634.4066735878721</v>
      </c>
      <c r="Q30" s="13">
        <f t="shared" si="45"/>
        <v>1184.7067372078673</v>
      </c>
      <c r="R30" s="11">
        <f t="shared" si="46"/>
        <v>0.78255943079274137</v>
      </c>
      <c r="S30" s="11">
        <f t="shared" si="47"/>
        <v>0.56724158369380873</v>
      </c>
      <c r="T30" s="11">
        <f t="shared" si="48"/>
        <v>0.90442152813998988</v>
      </c>
      <c r="U30" s="13">
        <f t="shared" si="49"/>
        <v>12.07542315268349</v>
      </c>
      <c r="V30" s="11">
        <f t="shared" si="50"/>
        <v>214.9665</v>
      </c>
      <c r="W30" s="11">
        <f t="shared" si="51"/>
        <v>2.0652086659564572</v>
      </c>
      <c r="X30" s="11">
        <f t="shared" si="52"/>
        <v>6.1463903847158958</v>
      </c>
      <c r="Y30" s="11">
        <f t="shared" si="53"/>
        <v>16.525738867179374</v>
      </c>
      <c r="Z30" s="11">
        <f t="shared" si="54"/>
        <v>1.1810851121536938</v>
      </c>
      <c r="AA30" s="11">
        <f t="shared" si="55"/>
        <v>0.68496821529010676</v>
      </c>
      <c r="AB30" s="13">
        <f t="shared" si="56"/>
        <v>-99</v>
      </c>
      <c r="AC30" s="11">
        <f t="shared" si="57"/>
        <v>2.6785471414049482</v>
      </c>
      <c r="AD30" s="13">
        <f t="shared" si="58"/>
        <v>575.79790407282678</v>
      </c>
      <c r="AE30" s="13">
        <f t="shared" si="59"/>
        <v>448.96613391</v>
      </c>
      <c r="AF30" s="14">
        <f t="shared" si="60"/>
        <v>2466.7435001374756</v>
      </c>
      <c r="AG30" s="14">
        <f t="shared" si="61"/>
        <v>1430.5835163619995</v>
      </c>
      <c r="AH30" s="13">
        <f t="shared" si="62"/>
        <v>1202.5769545722615</v>
      </c>
    </row>
    <row r="31" spans="2:35" x14ac:dyDescent="0.2">
      <c r="B31" s="15">
        <v>15.22383956193924</v>
      </c>
      <c r="C31" s="46">
        <v>5.16</v>
      </c>
      <c r="D31" s="46">
        <v>10.039999999999999</v>
      </c>
      <c r="E31" s="15"/>
      <c r="F31" s="15"/>
      <c r="G31" s="27">
        <v>1</v>
      </c>
      <c r="H31" s="40">
        <f t="shared" si="0"/>
        <v>0.08</v>
      </c>
      <c r="I31" s="40">
        <f t="shared" si="37"/>
        <v>0.17</v>
      </c>
      <c r="J31" s="11">
        <f t="shared" si="38"/>
        <v>5.0085000000000006</v>
      </c>
      <c r="K31" s="11">
        <f t="shared" si="39"/>
        <v>9.8699999999999992</v>
      </c>
      <c r="L31" s="11" t="str">
        <f t="shared" si="40"/>
        <v/>
      </c>
      <c r="M31" s="14">
        <f t="shared" si="41"/>
        <v>513.16758866500857</v>
      </c>
      <c r="N31" s="11">
        <f t="shared" si="42"/>
        <v>0.24570637319132435</v>
      </c>
      <c r="O31">
        <f t="shared" si="43"/>
        <v>116.44107814748962</v>
      </c>
      <c r="P31" s="9">
        <f t="shared" si="44"/>
        <v>1752.8400367217794</v>
      </c>
      <c r="Q31" s="13">
        <f t="shared" si="45"/>
        <v>1239.6724480567709</v>
      </c>
      <c r="R31" s="11">
        <f t="shared" si="46"/>
        <v>0.83926572472721583</v>
      </c>
      <c r="S31" s="11">
        <f t="shared" si="47"/>
        <v>0.59355935153589157</v>
      </c>
      <c r="T31" s="11">
        <f t="shared" si="48"/>
        <v>1.0207244699068476</v>
      </c>
      <c r="U31" s="13">
        <f t="shared" si="49"/>
        <v>8.0241236440542849</v>
      </c>
      <c r="V31" s="11">
        <f t="shared" si="50"/>
        <v>168.69404999999998</v>
      </c>
      <c r="W31" s="11">
        <f t="shared" si="51"/>
        <v>1.5993988110262367</v>
      </c>
      <c r="X31" s="11">
        <f t="shared" si="52"/>
        <v>4.0842789348236312</v>
      </c>
      <c r="Y31" s="11">
        <f t="shared" si="53"/>
        <v>8.7348103831973933</v>
      </c>
      <c r="Z31" s="11">
        <f t="shared" si="54"/>
        <v>0.74147472751898735</v>
      </c>
      <c r="AA31" s="11">
        <f t="shared" si="55"/>
        <v>0.47627936268086762</v>
      </c>
      <c r="AB31" s="13">
        <f t="shared" si="56"/>
        <v>-99</v>
      </c>
      <c r="AC31" s="11">
        <f t="shared" si="57"/>
        <v>2.2804117042105028</v>
      </c>
      <c r="AD31" s="13">
        <f t="shared" si="58"/>
        <v>384.69188605067171</v>
      </c>
      <c r="AE31" s="13">
        <f t="shared" si="59"/>
        <v>352.32427118699991</v>
      </c>
      <c r="AF31" s="14">
        <f t="shared" si="60"/>
        <v>1548.5996274125059</v>
      </c>
      <c r="AG31" s="14">
        <f t="shared" si="61"/>
        <v>994.72850013349921</v>
      </c>
      <c r="AH31" s="13">
        <f t="shared" si="62"/>
        <v>803.44439169226985</v>
      </c>
    </row>
    <row r="32" spans="2:35" x14ac:dyDescent="0.2">
      <c r="B32" s="24"/>
      <c r="C32" s="25"/>
      <c r="D32" s="25"/>
      <c r="E32" s="15"/>
      <c r="F32" s="15"/>
      <c r="G32" s="27"/>
      <c r="H32" s="40"/>
      <c r="I32" s="40"/>
      <c r="J32" s="11"/>
      <c r="K32" s="11"/>
      <c r="L32" s="11"/>
      <c r="M32" s="14"/>
      <c r="N32" s="11"/>
      <c r="P32" s="9"/>
      <c r="Q32" s="13"/>
      <c r="R32" s="11"/>
      <c r="S32" s="11"/>
      <c r="T32" s="11"/>
      <c r="U32" s="13"/>
      <c r="V32" s="11"/>
      <c r="W32" s="11"/>
      <c r="X32" s="11"/>
      <c r="Y32" s="11"/>
      <c r="Z32" s="11"/>
      <c r="AA32" s="11"/>
      <c r="AB32" s="13"/>
      <c r="AC32" s="11"/>
      <c r="AD32" s="13"/>
      <c r="AE32" s="13"/>
      <c r="AF32" s="14"/>
      <c r="AG32" s="14"/>
      <c r="AH32" s="13"/>
    </row>
    <row r="33" spans="2:34" x14ac:dyDescent="0.2">
      <c r="B33" s="24"/>
      <c r="C33" s="25"/>
      <c r="D33" s="25"/>
      <c r="E33" s="15"/>
      <c r="F33" s="15"/>
      <c r="G33" s="27"/>
      <c r="H33" s="40"/>
      <c r="I33" s="40"/>
      <c r="J33" s="11"/>
      <c r="K33" s="11"/>
      <c r="L33" s="11"/>
      <c r="M33" s="14"/>
      <c r="N33" s="11"/>
      <c r="P33" s="9"/>
      <c r="Q33" s="13"/>
      <c r="R33" s="11"/>
      <c r="S33" s="11"/>
      <c r="T33" s="11"/>
      <c r="U33" s="13"/>
      <c r="V33" s="11"/>
      <c r="W33" s="11"/>
      <c r="X33" s="11"/>
      <c r="Y33" s="11"/>
      <c r="Z33" s="11"/>
      <c r="AA33" s="11"/>
      <c r="AB33" s="13"/>
      <c r="AC33" s="11"/>
      <c r="AD33" s="13"/>
      <c r="AE33" s="13"/>
      <c r="AF33" s="14"/>
      <c r="AG33" s="14"/>
      <c r="AH33" s="13"/>
    </row>
    <row r="34" spans="2:34" x14ac:dyDescent="0.2">
      <c r="B34" s="24"/>
      <c r="C34" s="25"/>
      <c r="D34" s="25"/>
      <c r="E34" s="15"/>
      <c r="F34" s="15"/>
      <c r="G34" s="27"/>
      <c r="H34" s="40"/>
      <c r="I34" s="40"/>
      <c r="J34" s="11"/>
      <c r="K34" s="11"/>
      <c r="L34" s="11"/>
      <c r="M34" s="14"/>
      <c r="N34" s="11"/>
      <c r="P34" s="9"/>
      <c r="Q34" s="13"/>
      <c r="R34" s="11"/>
      <c r="S34" s="11"/>
      <c r="T34" s="11"/>
      <c r="U34" s="13"/>
      <c r="V34" s="11"/>
      <c r="W34" s="11"/>
      <c r="X34" s="11"/>
      <c r="Y34" s="11"/>
      <c r="Z34" s="11"/>
      <c r="AA34" s="11"/>
      <c r="AB34" s="13"/>
      <c r="AC34" s="11"/>
      <c r="AD34" s="13"/>
      <c r="AE34" s="13"/>
      <c r="AF34" s="14"/>
      <c r="AG34" s="14"/>
      <c r="AH34" s="13"/>
    </row>
    <row r="35" spans="2:34" x14ac:dyDescent="0.2">
      <c r="B35" s="24"/>
      <c r="C35" s="25"/>
      <c r="D35" s="25"/>
      <c r="E35" s="15"/>
      <c r="F35" s="15"/>
      <c r="G35" s="27"/>
      <c r="H35" s="40"/>
      <c r="I35" s="40"/>
      <c r="J35" s="11"/>
      <c r="K35" s="11"/>
      <c r="L35" s="11"/>
      <c r="M35" s="14"/>
      <c r="N35" s="11"/>
      <c r="P35" s="9"/>
      <c r="Q35" s="13"/>
      <c r="R35" s="11"/>
      <c r="S35" s="11"/>
      <c r="T35" s="11"/>
      <c r="U35" s="13"/>
      <c r="V35" s="11"/>
      <c r="W35" s="11"/>
      <c r="X35" s="11"/>
      <c r="Y35" s="11"/>
      <c r="Z35" s="11"/>
      <c r="AA35" s="11"/>
      <c r="AB35" s="13"/>
      <c r="AC35" s="11"/>
      <c r="AD35" s="13"/>
      <c r="AE35" s="13"/>
      <c r="AF35" s="14"/>
      <c r="AG35" s="14"/>
      <c r="AH35" s="13"/>
    </row>
    <row r="36" spans="2:34" x14ac:dyDescent="0.2">
      <c r="B36" s="24"/>
      <c r="C36" s="25"/>
      <c r="D36" s="25"/>
      <c r="E36" s="15"/>
      <c r="F36" s="15"/>
      <c r="G36" s="27"/>
      <c r="H36" s="40"/>
      <c r="I36" s="40"/>
      <c r="J36" s="11"/>
      <c r="K36" s="11"/>
      <c r="L36" s="11"/>
      <c r="M36" s="14"/>
      <c r="N36" s="11"/>
      <c r="P36" s="9"/>
      <c r="Q36" s="13"/>
      <c r="R36" s="11"/>
      <c r="S36" s="11"/>
      <c r="T36" s="11"/>
      <c r="U36" s="13"/>
      <c r="V36" s="11"/>
      <c r="W36" s="11"/>
      <c r="X36" s="11"/>
      <c r="Y36" s="11"/>
      <c r="Z36" s="11"/>
      <c r="AA36" s="11"/>
      <c r="AB36" s="13"/>
      <c r="AC36" s="11"/>
      <c r="AD36" s="13"/>
      <c r="AE36" s="13"/>
      <c r="AF36" s="14"/>
      <c r="AG36" s="14"/>
      <c r="AH36" s="13"/>
    </row>
    <row r="37" spans="2:34" x14ac:dyDescent="0.2">
      <c r="B37" s="24"/>
      <c r="C37" s="25"/>
      <c r="D37" s="25"/>
      <c r="E37" s="15"/>
      <c r="F37" s="15"/>
      <c r="G37" s="27"/>
      <c r="H37" s="40"/>
      <c r="I37" s="40"/>
      <c r="J37" s="11"/>
      <c r="K37" s="11"/>
      <c r="L37" s="11"/>
      <c r="M37" s="14"/>
      <c r="N37" s="11"/>
      <c r="P37" s="9"/>
      <c r="Q37" s="13"/>
      <c r="R37" s="11"/>
      <c r="S37" s="11"/>
      <c r="T37" s="11"/>
      <c r="U37" s="13"/>
      <c r="V37" s="11"/>
      <c r="W37" s="11"/>
      <c r="X37" s="11"/>
      <c r="Y37" s="11"/>
      <c r="Z37" s="11"/>
      <c r="AA37" s="11"/>
      <c r="AB37" s="13"/>
      <c r="AC37" s="11"/>
      <c r="AD37" s="13"/>
      <c r="AE37" s="13"/>
      <c r="AF37" s="14"/>
      <c r="AG37" s="14"/>
      <c r="AH37" s="13"/>
    </row>
    <row r="38" spans="2:34" x14ac:dyDescent="0.2">
      <c r="B38" s="24"/>
      <c r="C38" s="25"/>
      <c r="D38" s="25"/>
      <c r="E38" s="15"/>
      <c r="F38" s="15"/>
      <c r="G38" s="27"/>
      <c r="H38" s="40"/>
      <c r="I38" s="40"/>
      <c r="J38" s="11"/>
      <c r="K38" s="11"/>
      <c r="L38" s="11"/>
      <c r="M38" s="14"/>
      <c r="N38" s="11"/>
      <c r="P38" s="9"/>
      <c r="Q38" s="13"/>
      <c r="R38" s="11"/>
      <c r="S38" s="11"/>
      <c r="T38" s="11"/>
      <c r="U38" s="13"/>
      <c r="V38" s="11"/>
      <c r="W38" s="11"/>
      <c r="X38" s="11"/>
      <c r="Y38" s="11"/>
      <c r="Z38" s="11"/>
      <c r="AA38" s="11"/>
      <c r="AB38" s="13"/>
      <c r="AC38" s="11"/>
      <c r="AD38" s="13"/>
      <c r="AE38" s="13"/>
      <c r="AF38" s="14"/>
      <c r="AG38" s="14"/>
      <c r="AH38" s="13"/>
    </row>
    <row r="39" spans="2:34" x14ac:dyDescent="0.2">
      <c r="B39" s="24"/>
      <c r="C39" s="25"/>
      <c r="D39" s="25"/>
      <c r="E39" s="15"/>
      <c r="F39" s="15"/>
      <c r="G39" s="27"/>
      <c r="H39" s="40"/>
      <c r="I39" s="40"/>
      <c r="J39" s="11"/>
      <c r="K39" s="11"/>
      <c r="L39" s="11"/>
      <c r="M39" s="14"/>
      <c r="N39" s="11"/>
      <c r="P39" s="9"/>
      <c r="Q39" s="13"/>
      <c r="R39" s="11"/>
      <c r="S39" s="11"/>
      <c r="T39" s="11"/>
      <c r="U39" s="13"/>
      <c r="V39" s="11"/>
      <c r="W39" s="11"/>
      <c r="X39" s="11"/>
      <c r="Y39" s="11"/>
      <c r="Z39" s="11"/>
      <c r="AA39" s="11"/>
      <c r="AB39" s="13"/>
      <c r="AC39" s="11"/>
      <c r="AD39" s="13"/>
      <c r="AE39" s="13"/>
      <c r="AF39" s="14"/>
      <c r="AG39" s="14"/>
      <c r="AH39" s="13"/>
    </row>
    <row r="40" spans="2:34" x14ac:dyDescent="0.2">
      <c r="B40" s="24"/>
      <c r="C40" s="25"/>
      <c r="D40" s="25"/>
      <c r="E40" s="15"/>
      <c r="F40" s="15"/>
      <c r="G40" s="27"/>
      <c r="H40" s="40"/>
      <c r="I40" s="40"/>
      <c r="J40" s="11"/>
      <c r="K40" s="11"/>
      <c r="L40" s="11"/>
      <c r="M40" s="14"/>
      <c r="N40" s="11"/>
      <c r="P40" s="9"/>
      <c r="Q40" s="13"/>
      <c r="R40" s="11"/>
      <c r="S40" s="11"/>
      <c r="T40" s="11"/>
      <c r="U40" s="13"/>
      <c r="V40" s="11"/>
      <c r="W40" s="11"/>
      <c r="X40" s="11"/>
      <c r="Y40" s="11"/>
      <c r="Z40" s="11"/>
      <c r="AA40" s="11"/>
      <c r="AB40" s="13"/>
      <c r="AC40" s="11"/>
      <c r="AD40" s="13"/>
      <c r="AE40" s="13"/>
      <c r="AF40" s="14"/>
      <c r="AG40" s="14"/>
      <c r="AH40" s="13"/>
    </row>
    <row r="41" spans="2:34" x14ac:dyDescent="0.2">
      <c r="B41" s="24"/>
      <c r="C41" s="25"/>
      <c r="D41" s="25"/>
      <c r="E41" s="15"/>
      <c r="F41" s="15"/>
      <c r="G41" s="27"/>
      <c r="H41" s="40"/>
      <c r="I41" s="40"/>
      <c r="J41" s="11"/>
      <c r="K41" s="11"/>
      <c r="L41" s="11"/>
      <c r="M41" s="14"/>
      <c r="N41" s="11"/>
      <c r="P41" s="9"/>
      <c r="Q41" s="13"/>
      <c r="R41" s="11"/>
      <c r="S41" s="11"/>
      <c r="T41" s="11"/>
      <c r="U41" s="13"/>
      <c r="V41" s="11"/>
      <c r="W41" s="11"/>
      <c r="X41" s="11"/>
      <c r="Y41" s="11"/>
      <c r="Z41" s="11"/>
      <c r="AA41" s="11"/>
      <c r="AB41" s="13"/>
      <c r="AC41" s="11"/>
      <c r="AD41" s="13"/>
      <c r="AE41" s="13"/>
      <c r="AF41" s="14"/>
      <c r="AG41" s="14"/>
      <c r="AH41" s="13"/>
    </row>
    <row r="42" spans="2:34" x14ac:dyDescent="0.2">
      <c r="B42" s="24"/>
      <c r="C42" s="25"/>
      <c r="D42" s="25"/>
      <c r="E42" s="15"/>
      <c r="F42" s="15"/>
      <c r="G42" s="27"/>
      <c r="H42" s="40"/>
      <c r="I42" s="40"/>
      <c r="J42" s="11"/>
      <c r="K42" s="11"/>
      <c r="L42" s="11"/>
      <c r="M42" s="14"/>
      <c r="N42" s="11"/>
      <c r="P42" s="9"/>
      <c r="Q42" s="13"/>
      <c r="R42" s="11"/>
      <c r="S42" s="11"/>
      <c r="T42" s="11"/>
      <c r="U42" s="13"/>
      <c r="V42" s="11"/>
      <c r="W42" s="11"/>
      <c r="X42" s="11"/>
      <c r="Y42" s="11"/>
      <c r="Z42" s="11"/>
      <c r="AA42" s="11"/>
      <c r="AB42" s="13"/>
      <c r="AC42" s="11"/>
      <c r="AD42" s="13"/>
      <c r="AE42" s="13"/>
      <c r="AF42" s="14"/>
      <c r="AG42" s="14"/>
      <c r="AH42" s="13"/>
    </row>
    <row r="43" spans="2:34" x14ac:dyDescent="0.2">
      <c r="B43" s="24"/>
      <c r="C43" s="25"/>
      <c r="D43" s="25"/>
      <c r="E43" s="15"/>
      <c r="F43" s="15"/>
      <c r="G43" s="27"/>
      <c r="H43" s="40"/>
      <c r="I43" s="40"/>
      <c r="J43" s="11"/>
      <c r="K43" s="11"/>
      <c r="L43" s="11"/>
      <c r="M43" s="14"/>
      <c r="N43" s="11"/>
      <c r="P43" s="9"/>
      <c r="Q43" s="13"/>
      <c r="R43" s="11"/>
      <c r="S43" s="11"/>
      <c r="T43" s="11"/>
      <c r="U43" s="13"/>
      <c r="V43" s="11"/>
      <c r="W43" s="11"/>
      <c r="X43" s="11"/>
      <c r="Y43" s="11"/>
      <c r="Z43" s="11"/>
      <c r="AA43" s="11"/>
      <c r="AB43" s="13"/>
      <c r="AC43" s="11"/>
      <c r="AD43" s="13"/>
      <c r="AE43" s="13"/>
      <c r="AF43" s="14"/>
      <c r="AG43" s="14"/>
      <c r="AH43" s="13"/>
    </row>
    <row r="44" spans="2:34" x14ac:dyDescent="0.2">
      <c r="B44" s="24"/>
      <c r="C44" s="25"/>
      <c r="D44" s="25"/>
      <c r="E44" s="15"/>
      <c r="F44" s="15"/>
      <c r="G44" s="27"/>
      <c r="H44" s="40"/>
      <c r="I44" s="40"/>
      <c r="J44" s="11"/>
      <c r="K44" s="11"/>
      <c r="L44" s="11"/>
      <c r="M44" s="14"/>
      <c r="N44" s="11"/>
      <c r="P44" s="9"/>
      <c r="Q44" s="13"/>
      <c r="R44" s="11"/>
      <c r="S44" s="11"/>
      <c r="T44" s="11"/>
      <c r="U44" s="13"/>
      <c r="V44" s="11"/>
      <c r="W44" s="11"/>
      <c r="X44" s="11"/>
      <c r="Y44" s="11"/>
      <c r="Z44" s="11"/>
      <c r="AA44" s="11"/>
      <c r="AB44" s="13"/>
      <c r="AC44" s="11"/>
      <c r="AD44" s="13"/>
      <c r="AE44" s="13"/>
      <c r="AF44" s="14"/>
      <c r="AG44" s="14"/>
      <c r="AH44" s="13"/>
    </row>
    <row r="45" spans="2:34" x14ac:dyDescent="0.2">
      <c r="B45" s="24"/>
      <c r="C45" s="25"/>
      <c r="D45" s="25"/>
      <c r="E45" s="15"/>
      <c r="F45" s="15"/>
      <c r="G45" s="27"/>
      <c r="H45" s="40"/>
      <c r="I45" s="40"/>
      <c r="J45" s="11"/>
      <c r="K45" s="11"/>
      <c r="L45" s="11"/>
      <c r="M45" s="14"/>
      <c r="N45" s="11"/>
      <c r="P45" s="9"/>
      <c r="Q45" s="13"/>
      <c r="R45" s="11"/>
      <c r="S45" s="11"/>
      <c r="T45" s="11"/>
      <c r="U45" s="13"/>
      <c r="V45" s="11"/>
      <c r="W45" s="11"/>
      <c r="X45" s="11"/>
      <c r="Y45" s="11"/>
      <c r="Z45" s="11"/>
      <c r="AA45" s="11"/>
      <c r="AB45" s="13"/>
      <c r="AC45" s="11"/>
      <c r="AD45" s="13"/>
      <c r="AE45" s="13"/>
      <c r="AF45" s="14"/>
      <c r="AG45" s="14"/>
      <c r="AH45" s="13"/>
    </row>
    <row r="46" spans="2:34" x14ac:dyDescent="0.2">
      <c r="B46" s="24"/>
      <c r="C46" s="25"/>
      <c r="D46" s="25"/>
      <c r="E46" s="15"/>
      <c r="F46" s="15"/>
      <c r="G46" s="27"/>
      <c r="H46" s="40"/>
      <c r="I46" s="40"/>
      <c r="J46" s="11"/>
      <c r="K46" s="11"/>
      <c r="L46" s="11"/>
      <c r="M46" s="14"/>
      <c r="N46" s="11"/>
      <c r="P46" s="9"/>
      <c r="Q46" s="13"/>
      <c r="R46" s="11"/>
      <c r="S46" s="11"/>
      <c r="T46" s="11"/>
      <c r="U46" s="13"/>
      <c r="V46" s="11"/>
      <c r="W46" s="11"/>
      <c r="X46" s="11"/>
      <c r="Y46" s="11"/>
      <c r="Z46" s="11"/>
      <c r="AA46" s="11"/>
      <c r="AB46" s="13"/>
      <c r="AC46" s="11"/>
      <c r="AD46" s="13"/>
      <c r="AE46" s="13"/>
      <c r="AF46" s="14"/>
      <c r="AG46" s="14"/>
      <c r="AH46" s="13"/>
    </row>
    <row r="47" spans="2:34" x14ac:dyDescent="0.2">
      <c r="B47" s="24"/>
      <c r="C47" s="25"/>
      <c r="D47" s="25"/>
      <c r="E47" s="15"/>
      <c r="F47" s="15"/>
      <c r="G47" s="27"/>
      <c r="H47" s="40"/>
      <c r="I47" s="40"/>
      <c r="J47" s="11"/>
      <c r="K47" s="11"/>
      <c r="L47" s="11"/>
      <c r="M47" s="14"/>
      <c r="N47" s="11"/>
      <c r="P47" s="9"/>
      <c r="Q47" s="13"/>
      <c r="R47" s="11"/>
      <c r="S47" s="11"/>
      <c r="T47" s="11"/>
      <c r="U47" s="13"/>
      <c r="V47" s="11"/>
      <c r="W47" s="11"/>
      <c r="X47" s="11"/>
      <c r="Y47" s="11"/>
      <c r="Z47" s="11"/>
      <c r="AA47" s="11"/>
      <c r="AB47" s="13"/>
      <c r="AC47" s="11"/>
      <c r="AD47" s="13"/>
      <c r="AE47" s="13"/>
      <c r="AF47" s="14"/>
      <c r="AG47" s="14"/>
      <c r="AH47" s="13"/>
    </row>
    <row r="48" spans="2:34" x14ac:dyDescent="0.2">
      <c r="B48" s="24"/>
      <c r="C48" s="25"/>
      <c r="D48" s="25"/>
      <c r="E48" s="15"/>
      <c r="F48" s="15"/>
      <c r="G48" s="27"/>
      <c r="H48" s="40"/>
      <c r="I48" s="40"/>
      <c r="J48" s="11"/>
      <c r="K48" s="11"/>
      <c r="L48" s="11"/>
      <c r="M48" s="14"/>
      <c r="N48" s="11"/>
      <c r="P48" s="9"/>
      <c r="Q48" s="13"/>
      <c r="R48" s="11"/>
      <c r="S48" s="11"/>
      <c r="T48" s="11"/>
      <c r="U48" s="13"/>
      <c r="V48" s="11"/>
      <c r="W48" s="11"/>
      <c r="X48" s="11"/>
      <c r="Y48" s="11"/>
      <c r="Z48" s="11"/>
      <c r="AA48" s="11"/>
      <c r="AB48" s="13"/>
      <c r="AC48" s="11"/>
      <c r="AD48" s="13"/>
      <c r="AE48" s="13"/>
      <c r="AF48" s="14"/>
      <c r="AG48" s="14"/>
      <c r="AH48" s="13"/>
    </row>
    <row r="49" spans="2:34" x14ac:dyDescent="0.2">
      <c r="B49" s="24"/>
      <c r="C49" s="25"/>
      <c r="D49" s="25"/>
      <c r="E49" s="15"/>
      <c r="F49" s="15"/>
      <c r="G49" s="27"/>
      <c r="H49" s="40"/>
      <c r="I49" s="40"/>
      <c r="J49" s="11"/>
      <c r="K49" s="11"/>
      <c r="L49" s="11"/>
      <c r="M49" s="14"/>
      <c r="N49" s="11"/>
      <c r="P49" s="9"/>
      <c r="Q49" s="13"/>
      <c r="R49" s="11"/>
      <c r="S49" s="11"/>
      <c r="T49" s="11"/>
      <c r="U49" s="13"/>
      <c r="V49" s="11"/>
      <c r="W49" s="11"/>
      <c r="X49" s="11"/>
      <c r="Y49" s="11"/>
      <c r="Z49" s="11"/>
      <c r="AA49" s="11"/>
      <c r="AB49" s="13"/>
      <c r="AC49" s="11"/>
      <c r="AD49" s="13"/>
      <c r="AE49" s="13"/>
      <c r="AF49" s="14"/>
      <c r="AG49" s="14"/>
      <c r="AH49" s="13"/>
    </row>
    <row r="50" spans="2:34" x14ac:dyDescent="0.2">
      <c r="B50" s="24"/>
      <c r="C50" s="10"/>
      <c r="D50" s="10"/>
      <c r="E50" s="15"/>
      <c r="F50" s="15"/>
      <c r="G50" s="27"/>
      <c r="H50" s="40"/>
      <c r="I50" s="40"/>
      <c r="J50" s="11"/>
      <c r="K50" s="11"/>
      <c r="L50" s="11"/>
      <c r="M50" s="14"/>
      <c r="N50" s="11"/>
      <c r="P50" s="9"/>
      <c r="Q50" s="13"/>
      <c r="R50" s="11"/>
      <c r="S50" s="11"/>
      <c r="T50" s="11"/>
      <c r="U50" s="13"/>
      <c r="V50" s="11"/>
      <c r="W50" s="11"/>
      <c r="X50" s="11"/>
      <c r="Y50" s="11"/>
      <c r="Z50" s="11"/>
      <c r="AA50" s="11"/>
      <c r="AB50" s="13"/>
      <c r="AC50" s="11"/>
      <c r="AD50" s="13"/>
      <c r="AE50" s="13"/>
      <c r="AF50" s="14"/>
      <c r="AG50" s="14"/>
      <c r="AH50" s="13"/>
    </row>
    <row r="51" spans="2:34" x14ac:dyDescent="0.2">
      <c r="B51" s="24"/>
      <c r="C51" s="10"/>
      <c r="D51" s="10"/>
      <c r="E51" s="15"/>
      <c r="F51" s="15"/>
      <c r="G51" s="27"/>
      <c r="H51" s="40"/>
      <c r="I51" s="40"/>
      <c r="J51" s="11"/>
      <c r="K51" s="11"/>
      <c r="L51" s="11"/>
      <c r="M51" s="14"/>
      <c r="N51" s="11"/>
      <c r="P51" s="9"/>
      <c r="Q51" s="13"/>
      <c r="R51" s="11"/>
      <c r="S51" s="11"/>
      <c r="T51" s="11"/>
      <c r="U51" s="13"/>
      <c r="V51" s="11"/>
      <c r="W51" s="11"/>
      <c r="X51" s="11"/>
      <c r="Y51" s="11"/>
      <c r="Z51" s="11"/>
      <c r="AA51" s="11"/>
      <c r="AB51" s="13"/>
      <c r="AC51" s="11"/>
      <c r="AD51" s="13"/>
      <c r="AE51" s="13"/>
      <c r="AF51" s="14"/>
      <c r="AG51" s="14"/>
      <c r="AH51" s="13"/>
    </row>
    <row r="52" spans="2:34" x14ac:dyDescent="0.2">
      <c r="B52" s="24"/>
      <c r="C52" s="10"/>
      <c r="D52" s="10"/>
      <c r="E52" s="15"/>
      <c r="F52" s="15"/>
      <c r="G52" s="27"/>
      <c r="H52" s="40"/>
      <c r="I52" s="40"/>
      <c r="J52" s="11"/>
      <c r="K52" s="11"/>
      <c r="L52" s="11"/>
      <c r="M52" s="14"/>
      <c r="N52" s="11"/>
      <c r="P52" s="9"/>
      <c r="Q52" s="13"/>
      <c r="R52" s="11"/>
      <c r="S52" s="11"/>
      <c r="T52" s="11"/>
      <c r="U52" s="13"/>
      <c r="V52" s="11"/>
      <c r="W52" s="11"/>
      <c r="X52" s="11"/>
      <c r="Y52" s="11"/>
      <c r="Z52" s="11"/>
      <c r="AA52" s="11"/>
      <c r="AB52" s="13"/>
      <c r="AC52" s="11"/>
      <c r="AD52" s="13"/>
      <c r="AE52" s="13"/>
      <c r="AF52" s="14"/>
      <c r="AG52" s="14"/>
      <c r="AH52" s="13"/>
    </row>
    <row r="53" spans="2:34" x14ac:dyDescent="0.2">
      <c r="B53" s="24"/>
      <c r="C53" s="10"/>
      <c r="D53" s="10"/>
      <c r="E53" s="15"/>
      <c r="F53" s="15"/>
      <c r="G53" s="27"/>
      <c r="H53" s="40"/>
      <c r="I53" s="40"/>
      <c r="J53" s="11"/>
      <c r="K53" s="11"/>
      <c r="L53" s="11"/>
      <c r="M53" s="14"/>
      <c r="N53" s="11"/>
      <c r="P53" s="9"/>
      <c r="Q53" s="13"/>
      <c r="R53" s="11"/>
      <c r="S53" s="11"/>
      <c r="T53" s="11"/>
      <c r="U53" s="13"/>
      <c r="V53" s="11"/>
      <c r="W53" s="11"/>
      <c r="X53" s="11"/>
      <c r="Y53" s="11"/>
      <c r="Z53" s="11"/>
      <c r="AA53" s="11"/>
      <c r="AB53" s="13"/>
      <c r="AC53" s="11"/>
      <c r="AD53" s="13"/>
      <c r="AE53" s="13"/>
      <c r="AF53" s="14"/>
      <c r="AG53" s="14"/>
      <c r="AH53" s="13"/>
    </row>
    <row r="54" spans="2:34" x14ac:dyDescent="0.2">
      <c r="B54" s="24"/>
      <c r="C54" s="10"/>
      <c r="D54" s="10"/>
      <c r="E54" s="15"/>
      <c r="F54" s="15"/>
      <c r="G54" s="27"/>
      <c r="H54" s="40"/>
      <c r="I54" s="40"/>
      <c r="J54" s="11"/>
      <c r="K54" s="11"/>
      <c r="L54" s="11"/>
      <c r="M54" s="14"/>
      <c r="N54" s="11"/>
      <c r="P54" s="9"/>
      <c r="Q54" s="13"/>
      <c r="R54" s="11"/>
      <c r="S54" s="11"/>
      <c r="T54" s="11"/>
      <c r="U54" s="13"/>
      <c r="V54" s="11"/>
      <c r="W54" s="11"/>
      <c r="X54" s="11"/>
      <c r="Y54" s="11"/>
      <c r="Z54" s="11"/>
      <c r="AA54" s="11"/>
      <c r="AB54" s="13"/>
      <c r="AC54" s="11"/>
      <c r="AD54" s="13"/>
      <c r="AE54" s="13"/>
      <c r="AF54" s="14"/>
      <c r="AG54" s="14"/>
      <c r="AH54" s="13"/>
    </row>
    <row r="55" spans="2:34" x14ac:dyDescent="0.2">
      <c r="B55" s="24"/>
      <c r="C55" s="10"/>
      <c r="D55" s="10"/>
      <c r="E55" s="15"/>
      <c r="F55" s="15"/>
      <c r="G55" s="27"/>
      <c r="H55" s="40"/>
      <c r="I55" s="40"/>
      <c r="J55" s="11"/>
      <c r="K55" s="11"/>
      <c r="L55" s="11"/>
      <c r="M55" s="14"/>
      <c r="N55" s="11"/>
      <c r="P55" s="9"/>
      <c r="Q55" s="13"/>
      <c r="R55" s="11"/>
      <c r="S55" s="11"/>
      <c r="T55" s="11"/>
      <c r="U55" s="13"/>
      <c r="V55" s="11"/>
      <c r="W55" s="11"/>
      <c r="X55" s="11"/>
      <c r="Y55" s="11"/>
      <c r="Z55" s="11"/>
      <c r="AA55" s="11"/>
      <c r="AB55" s="13"/>
      <c r="AC55" s="11"/>
      <c r="AD55" s="13"/>
      <c r="AE55" s="13"/>
      <c r="AF55" s="14"/>
      <c r="AG55" s="14"/>
      <c r="AH55" s="13"/>
    </row>
    <row r="56" spans="2:34" x14ac:dyDescent="0.2">
      <c r="B56" s="24"/>
      <c r="C56" s="10"/>
      <c r="D56" s="10"/>
      <c r="E56" s="15"/>
      <c r="F56" s="15"/>
      <c r="G56" s="27"/>
      <c r="H56" s="40"/>
      <c r="I56" s="40"/>
      <c r="J56" s="11"/>
      <c r="K56" s="11"/>
      <c r="L56" s="11"/>
      <c r="M56" s="14"/>
      <c r="N56" s="11"/>
      <c r="P56" s="9"/>
      <c r="Q56" s="13"/>
      <c r="R56" s="11"/>
      <c r="S56" s="11"/>
      <c r="T56" s="11"/>
      <c r="U56" s="13"/>
      <c r="V56" s="11"/>
      <c r="W56" s="11"/>
      <c r="X56" s="11"/>
      <c r="Y56" s="11"/>
      <c r="Z56" s="11"/>
      <c r="AA56" s="11"/>
      <c r="AB56" s="13"/>
      <c r="AC56" s="11"/>
      <c r="AD56" s="13"/>
      <c r="AE56" s="13"/>
      <c r="AF56" s="14"/>
      <c r="AG56" s="14"/>
      <c r="AH56" s="13"/>
    </row>
    <row r="57" spans="2:34" x14ac:dyDescent="0.2">
      <c r="B57" s="24"/>
      <c r="C57" s="10"/>
      <c r="D57" s="10"/>
      <c r="E57" s="15"/>
      <c r="F57" s="15"/>
      <c r="G57" s="27"/>
      <c r="H57" s="40"/>
      <c r="I57" s="40"/>
      <c r="J57" s="11"/>
      <c r="K57" s="11"/>
      <c r="L57" s="11"/>
      <c r="M57" s="14"/>
      <c r="N57" s="11"/>
      <c r="P57" s="9"/>
      <c r="Q57" s="13"/>
      <c r="R57" s="11"/>
      <c r="S57" s="11"/>
      <c r="T57" s="11"/>
      <c r="U57" s="13"/>
      <c r="V57" s="11"/>
      <c r="W57" s="11"/>
      <c r="X57" s="11"/>
      <c r="Y57" s="11"/>
      <c r="Z57" s="11"/>
      <c r="AA57" s="11"/>
      <c r="AB57" s="13"/>
      <c r="AC57" s="11"/>
      <c r="AD57" s="13"/>
      <c r="AE57" s="13"/>
      <c r="AF57" s="14"/>
      <c r="AG57" s="14"/>
      <c r="AH57" s="13"/>
    </row>
    <row r="58" spans="2:34" x14ac:dyDescent="0.2">
      <c r="B58" s="24"/>
      <c r="C58" s="10"/>
      <c r="D58" s="10"/>
      <c r="E58" s="15"/>
      <c r="F58" s="15"/>
      <c r="G58" s="27"/>
      <c r="H58" s="40"/>
      <c r="I58" s="40"/>
      <c r="J58" s="11"/>
      <c r="K58" s="11"/>
      <c r="L58" s="11"/>
      <c r="M58" s="14"/>
      <c r="N58" s="11"/>
      <c r="P58" s="9"/>
      <c r="Q58" s="13"/>
      <c r="R58" s="11"/>
      <c r="S58" s="11"/>
      <c r="T58" s="11"/>
      <c r="U58" s="13"/>
      <c r="V58" s="11"/>
      <c r="W58" s="11"/>
      <c r="X58" s="11"/>
      <c r="Y58" s="11"/>
      <c r="Z58" s="11"/>
      <c r="AA58" s="11"/>
      <c r="AB58" s="13"/>
      <c r="AC58" s="11"/>
      <c r="AD58" s="13"/>
      <c r="AE58" s="13"/>
      <c r="AF58" s="14"/>
      <c r="AG58" s="14"/>
      <c r="AH58" s="13"/>
    </row>
    <row r="59" spans="2:34" x14ac:dyDescent="0.2">
      <c r="B59" s="24"/>
      <c r="C59" s="10"/>
      <c r="D59" s="10"/>
      <c r="E59" s="15"/>
      <c r="F59" s="15"/>
      <c r="G59" s="27"/>
      <c r="H59" s="40"/>
      <c r="I59" s="40"/>
      <c r="J59" s="11"/>
      <c r="K59" s="11"/>
      <c r="L59" s="11"/>
      <c r="M59" s="14"/>
      <c r="N59" s="11"/>
      <c r="P59" s="9"/>
      <c r="Q59" s="13"/>
      <c r="R59" s="11"/>
      <c r="S59" s="11"/>
      <c r="T59" s="11"/>
      <c r="U59" s="13"/>
      <c r="V59" s="11"/>
      <c r="W59" s="11"/>
      <c r="X59" s="11"/>
      <c r="Y59" s="11"/>
      <c r="Z59" s="11"/>
      <c r="AA59" s="11"/>
      <c r="AB59" s="13"/>
      <c r="AC59" s="11"/>
      <c r="AD59" s="13"/>
      <c r="AE59" s="13"/>
      <c r="AF59" s="14"/>
      <c r="AG59" s="14"/>
      <c r="AH59" s="13"/>
    </row>
    <row r="60" spans="2:34" x14ac:dyDescent="0.2">
      <c r="B60" s="24"/>
      <c r="C60" s="10"/>
      <c r="D60" s="10"/>
      <c r="E60" s="15"/>
      <c r="F60" s="15"/>
      <c r="G60" s="27"/>
      <c r="H60" s="40"/>
      <c r="I60" s="40"/>
      <c r="J60" s="11"/>
      <c r="K60" s="11"/>
      <c r="L60" s="11"/>
      <c r="M60" s="14"/>
      <c r="N60" s="11"/>
      <c r="P60" s="9"/>
      <c r="Q60" s="13"/>
      <c r="R60" s="11"/>
      <c r="S60" s="11"/>
      <c r="T60" s="11"/>
      <c r="U60" s="13"/>
      <c r="V60" s="11"/>
      <c r="W60" s="11"/>
      <c r="X60" s="11"/>
      <c r="Y60" s="11"/>
      <c r="Z60" s="11"/>
      <c r="AA60" s="11"/>
      <c r="AB60" s="13"/>
      <c r="AC60" s="11"/>
      <c r="AD60" s="13"/>
      <c r="AE60" s="13"/>
      <c r="AF60" s="14"/>
      <c r="AG60" s="14"/>
      <c r="AH60" s="13"/>
    </row>
    <row r="61" spans="2:34" x14ac:dyDescent="0.2">
      <c r="B61" s="24"/>
      <c r="C61" s="10"/>
      <c r="D61" s="10"/>
      <c r="E61" s="15"/>
      <c r="F61" s="15"/>
      <c r="G61" s="27"/>
      <c r="H61" s="40"/>
      <c r="I61" s="40"/>
      <c r="J61" s="11"/>
      <c r="K61" s="11"/>
      <c r="L61" s="11"/>
      <c r="M61" s="14"/>
      <c r="N61" s="11"/>
      <c r="P61" s="9"/>
      <c r="Q61" s="13"/>
      <c r="R61" s="11"/>
      <c r="S61" s="11"/>
      <c r="T61" s="11"/>
      <c r="U61" s="13"/>
      <c r="V61" s="11"/>
      <c r="W61" s="11"/>
      <c r="X61" s="11"/>
      <c r="Y61" s="11"/>
      <c r="Z61" s="11"/>
      <c r="AA61" s="11"/>
      <c r="AB61" s="13"/>
      <c r="AC61" s="11"/>
      <c r="AD61" s="13"/>
      <c r="AE61" s="13"/>
      <c r="AF61" s="14"/>
      <c r="AG61" s="14"/>
      <c r="AH61" s="13"/>
    </row>
    <row r="62" spans="2:34" x14ac:dyDescent="0.2">
      <c r="B62" s="24"/>
      <c r="C62" s="10"/>
      <c r="D62" s="10"/>
      <c r="E62" s="15"/>
      <c r="F62" s="15"/>
      <c r="G62" s="27"/>
      <c r="H62" s="40"/>
      <c r="I62" s="40"/>
      <c r="J62" s="11"/>
      <c r="K62" s="11"/>
      <c r="L62" s="11"/>
      <c r="M62" s="14"/>
      <c r="N62" s="11"/>
      <c r="P62" s="9"/>
      <c r="Q62" s="13"/>
      <c r="R62" s="11"/>
      <c r="S62" s="11"/>
      <c r="T62" s="11"/>
      <c r="U62" s="13"/>
      <c r="V62" s="11"/>
      <c r="W62" s="11"/>
      <c r="X62" s="11"/>
      <c r="Y62" s="11"/>
      <c r="Z62" s="11"/>
      <c r="AA62" s="11"/>
      <c r="AB62" s="13"/>
      <c r="AC62" s="11"/>
      <c r="AD62" s="13"/>
      <c r="AE62" s="13"/>
      <c r="AF62" s="14"/>
      <c r="AG62" s="14"/>
      <c r="AH62" s="13"/>
    </row>
    <row r="63" spans="2:34" x14ac:dyDescent="0.2">
      <c r="B63" s="24"/>
      <c r="C63" s="10"/>
      <c r="D63" s="10"/>
      <c r="E63" s="15"/>
      <c r="F63" s="15"/>
      <c r="G63" s="27"/>
      <c r="H63" s="40"/>
      <c r="I63" s="40"/>
      <c r="J63" s="11"/>
      <c r="K63" s="11"/>
      <c r="L63" s="11"/>
      <c r="M63" s="14"/>
      <c r="N63" s="11"/>
      <c r="P63" s="9"/>
      <c r="Q63" s="13"/>
      <c r="R63" s="11"/>
      <c r="S63" s="11"/>
      <c r="T63" s="11"/>
      <c r="U63" s="13"/>
      <c r="V63" s="11"/>
      <c r="W63" s="11"/>
      <c r="X63" s="11"/>
      <c r="Y63" s="11"/>
      <c r="Z63" s="11"/>
      <c r="AA63" s="11"/>
      <c r="AB63" s="13"/>
      <c r="AC63" s="11"/>
      <c r="AD63" s="13"/>
      <c r="AE63" s="13"/>
      <c r="AF63" s="14"/>
      <c r="AG63" s="14"/>
      <c r="AH63" s="13"/>
    </row>
    <row r="64" spans="2:34" x14ac:dyDescent="0.2">
      <c r="B64" s="24"/>
      <c r="C64" s="10"/>
      <c r="D64" s="10"/>
      <c r="E64" s="15"/>
      <c r="F64" s="15"/>
      <c r="G64" s="27"/>
      <c r="H64" s="40"/>
      <c r="I64" s="40"/>
      <c r="J64" s="11"/>
      <c r="K64" s="11"/>
      <c r="L64" s="11"/>
      <c r="M64" s="14"/>
      <c r="N64" s="11"/>
      <c r="P64" s="9"/>
      <c r="Q64" s="13"/>
      <c r="R64" s="11"/>
      <c r="S64" s="11"/>
      <c r="T64" s="11"/>
      <c r="U64" s="13"/>
      <c r="V64" s="11"/>
      <c r="W64" s="11"/>
      <c r="X64" s="11"/>
      <c r="Y64" s="11"/>
      <c r="Z64" s="11"/>
      <c r="AA64" s="11"/>
      <c r="AB64" s="13"/>
      <c r="AC64" s="11"/>
      <c r="AD64" s="13"/>
      <c r="AE64" s="13"/>
      <c r="AF64" s="14"/>
      <c r="AG64" s="14"/>
      <c r="AH64" s="13"/>
    </row>
    <row r="65" spans="2:34" x14ac:dyDescent="0.2">
      <c r="B65" s="24"/>
      <c r="C65" s="10"/>
      <c r="D65" s="10"/>
      <c r="E65" s="15"/>
      <c r="F65" s="15"/>
      <c r="G65" s="27"/>
      <c r="H65" s="40"/>
      <c r="I65" s="40"/>
      <c r="J65" s="11"/>
      <c r="K65" s="11"/>
      <c r="L65" s="11"/>
      <c r="M65" s="14"/>
      <c r="N65" s="11"/>
      <c r="P65" s="9"/>
      <c r="Q65" s="13"/>
      <c r="R65" s="11"/>
      <c r="S65" s="11"/>
      <c r="T65" s="11"/>
      <c r="U65" s="13"/>
      <c r="V65" s="11"/>
      <c r="W65" s="11"/>
      <c r="X65" s="11"/>
      <c r="Y65" s="11"/>
      <c r="Z65" s="11"/>
      <c r="AA65" s="11"/>
      <c r="AB65" s="13"/>
      <c r="AC65" s="11"/>
      <c r="AD65" s="13"/>
      <c r="AE65" s="13"/>
      <c r="AF65" s="14"/>
      <c r="AG65" s="14"/>
      <c r="AH65" s="13"/>
    </row>
    <row r="66" spans="2:34" x14ac:dyDescent="0.2">
      <c r="B66" s="24"/>
      <c r="C66" s="10"/>
      <c r="D66" s="10"/>
      <c r="E66" s="15"/>
      <c r="F66" s="15"/>
      <c r="G66" s="27"/>
      <c r="H66" s="40"/>
      <c r="I66" s="40"/>
      <c r="J66" s="11"/>
      <c r="K66" s="11"/>
      <c r="L66" s="11"/>
      <c r="M66" s="14"/>
      <c r="N66" s="11"/>
      <c r="P66" s="9"/>
      <c r="Q66" s="13"/>
      <c r="R66" s="11"/>
      <c r="S66" s="11"/>
      <c r="T66" s="11"/>
      <c r="U66" s="13"/>
      <c r="V66" s="11"/>
      <c r="W66" s="11"/>
      <c r="X66" s="11"/>
      <c r="Y66" s="11"/>
      <c r="Z66" s="11"/>
      <c r="AA66" s="11"/>
      <c r="AB66" s="13"/>
      <c r="AC66" s="11"/>
      <c r="AD66" s="13"/>
      <c r="AE66" s="13"/>
      <c r="AF66" s="14"/>
      <c r="AG66" s="14"/>
      <c r="AH66" s="13"/>
    </row>
    <row r="67" spans="2:34" x14ac:dyDescent="0.2">
      <c r="B67" s="24"/>
      <c r="C67" s="10"/>
      <c r="D67" s="10"/>
      <c r="E67" s="15"/>
      <c r="F67" s="15"/>
      <c r="G67" s="27"/>
      <c r="H67" s="40"/>
      <c r="I67" s="40"/>
      <c r="J67" s="11"/>
      <c r="K67" s="11"/>
      <c r="L67" s="11"/>
      <c r="M67" s="14"/>
      <c r="N67" s="11"/>
      <c r="P67" s="9"/>
      <c r="Q67" s="13"/>
      <c r="R67" s="11"/>
      <c r="S67" s="11"/>
      <c r="T67" s="11"/>
      <c r="U67" s="13"/>
      <c r="V67" s="11"/>
      <c r="W67" s="11"/>
      <c r="X67" s="11"/>
      <c r="Y67" s="11"/>
      <c r="Z67" s="11"/>
      <c r="AA67" s="11"/>
      <c r="AB67" s="13"/>
      <c r="AC67" s="11"/>
      <c r="AD67" s="13"/>
      <c r="AE67" s="13"/>
      <c r="AF67" s="14"/>
      <c r="AG67" s="14"/>
      <c r="AH67" s="13"/>
    </row>
    <row r="68" spans="2:34" x14ac:dyDescent="0.2">
      <c r="B68" s="24"/>
      <c r="C68" s="10"/>
      <c r="D68" s="10"/>
      <c r="E68" s="15"/>
      <c r="F68" s="15"/>
      <c r="G68" s="27"/>
      <c r="H68" s="40"/>
      <c r="I68" s="40"/>
      <c r="J68" s="11"/>
      <c r="K68" s="11"/>
      <c r="L68" s="11"/>
      <c r="M68" s="14"/>
      <c r="N68" s="11"/>
      <c r="P68" s="9"/>
      <c r="Q68" s="13"/>
      <c r="R68" s="11"/>
      <c r="S68" s="11"/>
      <c r="T68" s="11"/>
      <c r="U68" s="13"/>
      <c r="V68" s="11"/>
      <c r="W68" s="11"/>
      <c r="X68" s="11"/>
      <c r="Y68" s="11"/>
      <c r="Z68" s="11"/>
      <c r="AA68" s="11"/>
      <c r="AB68" s="13"/>
      <c r="AC68" s="11"/>
      <c r="AD68" s="13"/>
      <c r="AE68" s="13"/>
      <c r="AF68" s="14"/>
      <c r="AG68" s="14"/>
      <c r="AH68" s="13"/>
    </row>
    <row r="69" spans="2:34" x14ac:dyDescent="0.2">
      <c r="B69" s="43"/>
      <c r="C69" s="44"/>
      <c r="D69" s="44"/>
      <c r="E69" s="45"/>
      <c r="F69" s="15"/>
      <c r="G69" s="27"/>
      <c r="H69" s="40"/>
      <c r="I69" s="40"/>
      <c r="J69" s="11"/>
      <c r="K69" s="11"/>
      <c r="L69" s="11"/>
      <c r="M69" s="14"/>
      <c r="N69" s="11"/>
      <c r="P69" s="9"/>
      <c r="Q69" s="13"/>
      <c r="R69" s="11"/>
      <c r="S69" s="11"/>
      <c r="T69" s="11"/>
      <c r="U69" s="13"/>
      <c r="V69" s="11"/>
      <c r="W69" s="11"/>
      <c r="X69" s="11"/>
      <c r="Y69" s="11"/>
      <c r="Z69" s="11"/>
      <c r="AA69" s="11"/>
      <c r="AB69" s="13"/>
      <c r="AC69" s="11"/>
      <c r="AD69" s="13"/>
      <c r="AE69" s="13"/>
      <c r="AF69" s="14"/>
      <c r="AG69" s="14"/>
      <c r="AH69" s="13"/>
    </row>
    <row r="70" spans="2:34" x14ac:dyDescent="0.2">
      <c r="B70" s="43"/>
      <c r="C70" s="44"/>
      <c r="D70" s="44"/>
      <c r="E70" s="45"/>
      <c r="F70" s="15"/>
      <c r="G70" s="27"/>
      <c r="H70" s="40"/>
      <c r="I70" s="40"/>
      <c r="J70" s="11"/>
      <c r="K70" s="11"/>
      <c r="L70" s="11"/>
      <c r="M70" s="14"/>
      <c r="N70" s="11"/>
      <c r="P70" s="9"/>
      <c r="Q70" s="13"/>
      <c r="R70" s="11"/>
      <c r="S70" s="11"/>
      <c r="T70" s="11"/>
      <c r="U70" s="13"/>
      <c r="V70" s="11"/>
      <c r="W70" s="11"/>
      <c r="X70" s="11"/>
      <c r="Y70" s="11"/>
      <c r="Z70" s="11"/>
      <c r="AA70" s="11"/>
      <c r="AB70" s="13"/>
      <c r="AC70" s="11"/>
      <c r="AD70" s="13"/>
      <c r="AE70" s="13"/>
      <c r="AF70" s="14"/>
      <c r="AG70" s="14"/>
      <c r="AH70" s="13"/>
    </row>
    <row r="71" spans="2:34" x14ac:dyDescent="0.2">
      <c r="B71" s="43"/>
      <c r="C71" s="44"/>
      <c r="D71" s="44"/>
      <c r="E71" s="45"/>
      <c r="F71" s="15"/>
      <c r="G71" s="27"/>
      <c r="H71" s="40"/>
      <c r="I71" s="40"/>
      <c r="J71" s="11"/>
      <c r="K71" s="11"/>
      <c r="L71" s="11"/>
      <c r="M71" s="14"/>
      <c r="N71" s="11"/>
      <c r="P71" s="9"/>
      <c r="Q71" s="13"/>
      <c r="R71" s="11"/>
      <c r="S71" s="11"/>
      <c r="T71" s="11"/>
      <c r="U71" s="13"/>
      <c r="V71" s="11"/>
      <c r="W71" s="11"/>
      <c r="X71" s="11"/>
      <c r="Y71" s="11"/>
      <c r="Z71" s="11"/>
      <c r="AA71" s="11"/>
      <c r="AB71" s="13"/>
      <c r="AC71" s="11"/>
      <c r="AD71" s="13"/>
      <c r="AE71" s="13"/>
      <c r="AF71" s="14"/>
      <c r="AG71" s="14"/>
      <c r="AH71" s="13"/>
    </row>
    <row r="72" spans="2:34" x14ac:dyDescent="0.2">
      <c r="B72" s="43"/>
      <c r="C72" s="44"/>
      <c r="D72" s="44"/>
      <c r="E72" s="45"/>
      <c r="F72" s="15"/>
      <c r="G72" s="27"/>
      <c r="H72" s="40"/>
      <c r="I72" s="40"/>
      <c r="J72" s="11"/>
      <c r="K72" s="11"/>
      <c r="L72" s="11"/>
      <c r="M72" s="14"/>
      <c r="N72" s="11"/>
      <c r="P72" s="9"/>
      <c r="Q72" s="13"/>
      <c r="R72" s="11"/>
      <c r="S72" s="11"/>
      <c r="T72" s="11"/>
      <c r="U72" s="13"/>
      <c r="V72" s="11"/>
      <c r="W72" s="11"/>
      <c r="X72" s="11"/>
      <c r="Y72" s="11"/>
      <c r="Z72" s="11"/>
      <c r="AA72" s="11"/>
      <c r="AB72" s="13"/>
      <c r="AC72" s="11"/>
      <c r="AD72" s="13"/>
      <c r="AE72" s="13"/>
      <c r="AF72" s="14"/>
      <c r="AG72" s="14"/>
      <c r="AH72" s="13"/>
    </row>
    <row r="73" spans="2:34" x14ac:dyDescent="0.2">
      <c r="B73" s="43"/>
      <c r="C73" s="44"/>
      <c r="D73" s="44"/>
      <c r="E73" s="45"/>
      <c r="F73" s="15"/>
      <c r="G73" s="27"/>
      <c r="H73" s="40"/>
      <c r="I73" s="40"/>
      <c r="J73" s="11"/>
      <c r="K73" s="11"/>
      <c r="L73" s="11"/>
      <c r="M73" s="14"/>
      <c r="N73" s="11"/>
      <c r="P73" s="9"/>
      <c r="Q73" s="13"/>
      <c r="R73" s="11"/>
      <c r="S73" s="11"/>
      <c r="T73" s="11"/>
      <c r="U73" s="13"/>
      <c r="V73" s="11"/>
      <c r="W73" s="11"/>
      <c r="X73" s="11"/>
      <c r="Y73" s="11"/>
      <c r="Z73" s="11"/>
      <c r="AA73" s="11"/>
      <c r="AB73" s="13"/>
      <c r="AC73" s="11"/>
      <c r="AD73" s="13"/>
      <c r="AE73" s="13"/>
      <c r="AF73" s="14"/>
      <c r="AG73" s="14"/>
      <c r="AH73" s="13"/>
    </row>
    <row r="74" spans="2:34" x14ac:dyDescent="0.2">
      <c r="B74" s="43"/>
      <c r="C74" s="44"/>
      <c r="D74" s="44"/>
      <c r="E74" s="45"/>
      <c r="F74" s="15"/>
      <c r="G74" s="27"/>
      <c r="H74" s="40"/>
      <c r="I74" s="40"/>
      <c r="J74" s="11"/>
      <c r="K74" s="11"/>
      <c r="L74" s="11"/>
      <c r="M74" s="14"/>
      <c r="N74" s="11"/>
      <c r="P74" s="9"/>
      <c r="Q74" s="13"/>
      <c r="R74" s="11"/>
      <c r="S74" s="11"/>
      <c r="T74" s="11"/>
      <c r="U74" s="13"/>
      <c r="V74" s="11"/>
      <c r="W74" s="11"/>
      <c r="X74" s="11"/>
      <c r="Y74" s="11"/>
      <c r="Z74" s="11"/>
      <c r="AA74" s="11"/>
      <c r="AB74" s="13"/>
      <c r="AC74" s="11"/>
      <c r="AD74" s="13"/>
      <c r="AE74" s="13"/>
      <c r="AF74" s="14"/>
      <c r="AG74" s="14"/>
      <c r="AH74" s="13"/>
    </row>
    <row r="75" spans="2:34" x14ac:dyDescent="0.2">
      <c r="B75" s="43"/>
      <c r="C75" s="44"/>
      <c r="D75" s="44"/>
      <c r="E75" s="45"/>
      <c r="F75" s="15"/>
      <c r="G75" s="27"/>
      <c r="H75" s="40"/>
      <c r="I75" s="40"/>
      <c r="J75" s="11"/>
      <c r="K75" s="11"/>
      <c r="L75" s="11"/>
      <c r="M75" s="14"/>
      <c r="N75" s="11"/>
      <c r="P75" s="9"/>
      <c r="Q75" s="13"/>
      <c r="R75" s="11"/>
      <c r="S75" s="11"/>
      <c r="T75" s="11"/>
      <c r="U75" s="13"/>
      <c r="V75" s="11"/>
      <c r="W75" s="11"/>
      <c r="X75" s="11"/>
      <c r="Y75" s="11"/>
      <c r="Z75" s="11"/>
      <c r="AA75" s="11"/>
      <c r="AB75" s="13"/>
      <c r="AC75" s="11"/>
      <c r="AD75" s="13"/>
      <c r="AE75" s="13"/>
      <c r="AF75" s="14"/>
      <c r="AG75" s="14"/>
      <c r="AH75" s="13"/>
    </row>
    <row r="76" spans="2:34" x14ac:dyDescent="0.2">
      <c r="B76" s="43"/>
      <c r="C76" s="44"/>
      <c r="D76" s="44"/>
      <c r="E76" s="45"/>
      <c r="F76" s="15"/>
      <c r="G76" s="27"/>
      <c r="H76" s="40"/>
      <c r="I76" s="40"/>
      <c r="J76" s="11"/>
      <c r="K76" s="11"/>
      <c r="L76" s="11"/>
      <c r="M76" s="14"/>
      <c r="N76" s="11"/>
      <c r="P76" s="9"/>
      <c r="Q76" s="13"/>
      <c r="R76" s="11"/>
      <c r="S76" s="11"/>
      <c r="T76" s="11"/>
      <c r="U76" s="13"/>
      <c r="V76" s="11"/>
      <c r="W76" s="11"/>
      <c r="X76" s="11"/>
      <c r="Y76" s="11"/>
      <c r="Z76" s="11"/>
      <c r="AA76" s="11"/>
      <c r="AB76" s="13"/>
      <c r="AC76" s="11"/>
      <c r="AD76" s="13"/>
      <c r="AE76" s="13"/>
      <c r="AF76" s="14"/>
      <c r="AG76" s="14"/>
      <c r="AH76" s="13"/>
    </row>
    <row r="77" spans="2:34" x14ac:dyDescent="0.2">
      <c r="B77" s="43"/>
      <c r="C77" s="44"/>
      <c r="D77" s="44"/>
      <c r="E77" s="44"/>
      <c r="G77" s="27"/>
      <c r="H77" s="40"/>
      <c r="I77" s="40"/>
      <c r="J77" s="11"/>
      <c r="K77" s="11"/>
      <c r="L77" s="11"/>
      <c r="M77" s="14"/>
      <c r="N77" s="11"/>
      <c r="P77" s="9"/>
      <c r="Q77" s="13"/>
      <c r="R77" s="11"/>
      <c r="S77" s="11"/>
      <c r="T77" s="11"/>
      <c r="U77" s="13"/>
      <c r="V77" s="11"/>
      <c r="W77" s="11"/>
      <c r="X77" s="11"/>
      <c r="Y77" s="11"/>
      <c r="Z77" s="11"/>
      <c r="AA77" s="11"/>
      <c r="AB77" s="13"/>
      <c r="AC77" s="11"/>
      <c r="AD77" s="13"/>
      <c r="AE77" s="13"/>
      <c r="AF77" s="14"/>
      <c r="AG77" s="14"/>
      <c r="AH77" s="13"/>
    </row>
    <row r="78" spans="2:34" x14ac:dyDescent="0.2">
      <c r="B78" s="43"/>
      <c r="C78" s="44"/>
      <c r="D78" s="44"/>
      <c r="E78" s="44"/>
      <c r="G78" s="27"/>
      <c r="H78" s="40"/>
      <c r="I78" s="40"/>
      <c r="J78" s="11"/>
      <c r="K78" s="11"/>
      <c r="L78" s="11"/>
      <c r="M78" s="14"/>
      <c r="N78" s="11"/>
      <c r="P78" s="9"/>
      <c r="Q78" s="13"/>
      <c r="R78" s="11"/>
      <c r="S78" s="11"/>
      <c r="T78" s="11"/>
      <c r="U78" s="13"/>
      <c r="V78" s="11"/>
      <c r="W78" s="11"/>
      <c r="X78" s="11"/>
      <c r="Y78" s="11"/>
      <c r="Z78" s="11"/>
      <c r="AA78" s="11"/>
      <c r="AB78" s="13"/>
      <c r="AC78" s="11"/>
      <c r="AD78" s="13"/>
      <c r="AE78" s="13"/>
      <c r="AF78" s="14"/>
      <c r="AG78" s="14"/>
      <c r="AH78" s="13"/>
    </row>
    <row r="79" spans="2:34" x14ac:dyDescent="0.2">
      <c r="B79" s="43"/>
      <c r="C79" s="44"/>
      <c r="D79" s="44"/>
      <c r="E79" s="44"/>
      <c r="G79" s="27"/>
      <c r="H79" s="40"/>
      <c r="I79" s="40"/>
      <c r="J79" s="11"/>
      <c r="K79" s="11"/>
      <c r="L79" s="11"/>
      <c r="M79" s="14"/>
      <c r="N79" s="11"/>
      <c r="P79" s="9"/>
      <c r="Q79" s="13"/>
      <c r="R79" s="11"/>
      <c r="S79" s="11"/>
      <c r="T79" s="11"/>
      <c r="U79" s="13"/>
      <c r="V79" s="11"/>
      <c r="W79" s="11"/>
      <c r="X79" s="11"/>
      <c r="Y79" s="11"/>
      <c r="Z79" s="11"/>
      <c r="AA79" s="11"/>
      <c r="AB79" s="13"/>
      <c r="AC79" s="11"/>
      <c r="AD79" s="13"/>
      <c r="AE79" s="13"/>
      <c r="AF79" s="14"/>
      <c r="AG79" s="14"/>
      <c r="AH79" s="13"/>
    </row>
    <row r="80" spans="2:34" x14ac:dyDescent="0.2">
      <c r="B80" s="43"/>
      <c r="C80" s="44"/>
      <c r="D80" s="44"/>
      <c r="E80" s="44"/>
      <c r="G80" s="27"/>
      <c r="H80" s="40"/>
      <c r="I80" s="40"/>
      <c r="J80" s="11"/>
      <c r="K80" s="11"/>
      <c r="L80" s="11"/>
      <c r="M80" s="14"/>
      <c r="N80" s="11"/>
      <c r="P80" s="9"/>
      <c r="Q80" s="13"/>
      <c r="R80" s="11"/>
      <c r="S80" s="11"/>
      <c r="T80" s="11"/>
      <c r="U80" s="13"/>
      <c r="V80" s="11"/>
      <c r="W80" s="11"/>
      <c r="X80" s="11"/>
      <c r="Y80" s="11"/>
      <c r="Z80" s="11"/>
      <c r="AA80" s="11"/>
      <c r="AB80" s="13"/>
      <c r="AC80" s="11"/>
      <c r="AD80" s="13"/>
      <c r="AE80" s="13"/>
      <c r="AF80" s="14"/>
      <c r="AG80" s="14"/>
      <c r="AH80" s="13"/>
    </row>
    <row r="81" spans="2:34" x14ac:dyDescent="0.2">
      <c r="B81" s="43"/>
      <c r="C81" s="44"/>
      <c r="D81" s="44"/>
      <c r="E81" s="44"/>
      <c r="G81" s="27"/>
      <c r="H81" s="40"/>
      <c r="I81" s="40"/>
      <c r="J81" s="11"/>
      <c r="K81" s="11"/>
      <c r="L81" s="11"/>
      <c r="M81" s="14"/>
      <c r="N81" s="11"/>
      <c r="P81" s="9"/>
      <c r="Q81" s="13"/>
      <c r="R81" s="11"/>
      <c r="S81" s="11"/>
      <c r="T81" s="11"/>
      <c r="U81" s="13"/>
      <c r="V81" s="11"/>
      <c r="W81" s="11"/>
      <c r="X81" s="11"/>
      <c r="Y81" s="11"/>
      <c r="Z81" s="11"/>
      <c r="AA81" s="11"/>
      <c r="AB81" s="13"/>
      <c r="AC81" s="11"/>
      <c r="AD81" s="13"/>
      <c r="AE81" s="13"/>
      <c r="AF81" s="14"/>
      <c r="AG81" s="14"/>
      <c r="AH81" s="13"/>
    </row>
    <row r="82" spans="2:34" x14ac:dyDescent="0.2">
      <c r="B82" s="43"/>
      <c r="C82" s="44"/>
      <c r="D82" s="44"/>
      <c r="E82" s="44"/>
      <c r="G82" s="27"/>
      <c r="H82" s="40"/>
      <c r="I82" s="40"/>
      <c r="J82" s="11"/>
      <c r="K82" s="11"/>
      <c r="L82" s="11"/>
      <c r="M82" s="14"/>
      <c r="N82" s="11"/>
      <c r="P82" s="9"/>
      <c r="Q82" s="13"/>
      <c r="R82" s="11"/>
      <c r="S82" s="11"/>
      <c r="T82" s="11"/>
      <c r="U82" s="13"/>
      <c r="V82" s="11"/>
      <c r="W82" s="11"/>
      <c r="X82" s="11"/>
      <c r="Y82" s="11"/>
      <c r="Z82" s="11"/>
      <c r="AA82" s="11"/>
      <c r="AB82" s="13"/>
      <c r="AC82" s="11"/>
      <c r="AD82" s="13"/>
      <c r="AE82" s="13"/>
      <c r="AF82" s="14"/>
      <c r="AG82" s="14"/>
      <c r="AH82" s="13"/>
    </row>
    <row r="83" spans="2:34" x14ac:dyDescent="0.2">
      <c r="B83" s="43"/>
      <c r="C83" s="44"/>
      <c r="D83" s="44"/>
      <c r="E83" s="44"/>
      <c r="G83" s="27"/>
      <c r="H83" s="40"/>
      <c r="I83" s="40"/>
      <c r="J83" s="11"/>
      <c r="K83" s="11"/>
      <c r="L83" s="11"/>
      <c r="M83" s="14"/>
      <c r="N83" s="11"/>
      <c r="P83" s="9"/>
      <c r="Q83" s="13"/>
      <c r="R83" s="11"/>
      <c r="S83" s="11"/>
      <c r="T83" s="11"/>
      <c r="U83" s="13"/>
      <c r="V83" s="11"/>
      <c r="W83" s="11"/>
      <c r="X83" s="11"/>
      <c r="Y83" s="11"/>
      <c r="Z83" s="11"/>
      <c r="AA83" s="11"/>
      <c r="AB83" s="13"/>
      <c r="AC83" s="11"/>
      <c r="AD83" s="13"/>
      <c r="AE83" s="13"/>
      <c r="AF83" s="14"/>
      <c r="AG83" s="14"/>
      <c r="AH83" s="13"/>
    </row>
    <row r="84" spans="2:34" x14ac:dyDescent="0.2">
      <c r="B84" s="43"/>
      <c r="C84" s="44"/>
      <c r="D84" s="44"/>
      <c r="E84" s="44"/>
      <c r="G84" s="27"/>
      <c r="H84" s="40"/>
      <c r="I84" s="40"/>
      <c r="J84" s="11"/>
      <c r="K84" s="11"/>
      <c r="L84" s="11"/>
      <c r="M84" s="14"/>
      <c r="N84" s="11"/>
      <c r="P84" s="9"/>
      <c r="Q84" s="13"/>
      <c r="R84" s="11"/>
      <c r="S84" s="11"/>
      <c r="T84" s="11"/>
      <c r="U84" s="13"/>
      <c r="V84" s="11"/>
      <c r="W84" s="11"/>
      <c r="X84" s="11"/>
      <c r="Y84" s="11"/>
      <c r="Z84" s="11"/>
      <c r="AA84" s="11"/>
      <c r="AB84" s="13"/>
      <c r="AC84" s="11"/>
      <c r="AD84" s="13"/>
      <c r="AE84" s="13"/>
      <c r="AF84" s="14"/>
      <c r="AG84" s="14"/>
      <c r="AH84" s="13"/>
    </row>
    <row r="85" spans="2:34" x14ac:dyDescent="0.2">
      <c r="B85" s="43"/>
      <c r="C85" s="44"/>
      <c r="D85" s="44"/>
      <c r="E85" s="44"/>
      <c r="G85" s="27"/>
      <c r="H85" s="40"/>
      <c r="I85" s="40"/>
      <c r="J85" s="11"/>
      <c r="K85" s="11"/>
      <c r="L85" s="11"/>
      <c r="M85" s="14"/>
      <c r="N85" s="11"/>
      <c r="P85" s="9"/>
      <c r="Q85" s="13"/>
      <c r="R85" s="11"/>
      <c r="S85" s="11"/>
      <c r="T85" s="11"/>
      <c r="U85" s="13"/>
      <c r="V85" s="11"/>
      <c r="W85" s="11"/>
      <c r="X85" s="11"/>
      <c r="Y85" s="11"/>
      <c r="Z85" s="11"/>
      <c r="AA85" s="11"/>
      <c r="AB85" s="13"/>
      <c r="AC85" s="11"/>
      <c r="AD85" s="13"/>
      <c r="AE85" s="13"/>
      <c r="AF85" s="14"/>
      <c r="AG85" s="14"/>
      <c r="AH85" s="13"/>
    </row>
    <row r="86" spans="2:34" x14ac:dyDescent="0.2">
      <c r="B86" s="43"/>
      <c r="C86" s="44"/>
      <c r="D86" s="44"/>
      <c r="E86" s="44"/>
      <c r="G86" s="27"/>
      <c r="H86" s="40"/>
      <c r="I86" s="40"/>
      <c r="J86" s="11"/>
      <c r="K86" s="11"/>
      <c r="L86" s="11"/>
      <c r="M86" s="14"/>
      <c r="N86" s="11"/>
      <c r="P86" s="9"/>
      <c r="Q86" s="13"/>
      <c r="R86" s="11"/>
      <c r="S86" s="11"/>
      <c r="T86" s="11"/>
      <c r="U86" s="13"/>
      <c r="V86" s="11"/>
      <c r="W86" s="11"/>
      <c r="X86" s="11"/>
      <c r="Y86" s="11"/>
      <c r="Z86" s="11"/>
      <c r="AA86" s="11"/>
      <c r="AB86" s="13"/>
      <c r="AC86" s="11"/>
      <c r="AD86" s="13"/>
      <c r="AE86" s="13"/>
      <c r="AF86" s="14"/>
      <c r="AG86" s="14"/>
      <c r="AH86" s="13"/>
    </row>
    <row r="87" spans="2:34" x14ac:dyDescent="0.2">
      <c r="B87" s="43"/>
      <c r="C87" s="44"/>
      <c r="D87" s="44"/>
      <c r="E87" s="44"/>
      <c r="G87" s="27"/>
      <c r="H87" s="40"/>
      <c r="I87" s="40"/>
      <c r="J87" s="11"/>
      <c r="K87" s="11"/>
      <c r="L87" s="11"/>
      <c r="M87" s="14"/>
      <c r="N87" s="11"/>
      <c r="P87" s="9"/>
      <c r="Q87" s="13"/>
      <c r="R87" s="11"/>
      <c r="S87" s="11"/>
      <c r="T87" s="11"/>
      <c r="U87" s="13"/>
      <c r="V87" s="11"/>
      <c r="W87" s="11"/>
      <c r="X87" s="11"/>
      <c r="Y87" s="11"/>
      <c r="Z87" s="11"/>
      <c r="AA87" s="11"/>
      <c r="AB87" s="13"/>
      <c r="AC87" s="11"/>
      <c r="AD87" s="13"/>
      <c r="AE87" s="13"/>
      <c r="AF87" s="14"/>
      <c r="AG87" s="14"/>
      <c r="AH87" s="13"/>
    </row>
    <row r="88" spans="2:34" x14ac:dyDescent="0.2">
      <c r="B88" s="43"/>
      <c r="C88" s="44"/>
      <c r="D88" s="44"/>
      <c r="E88" s="44"/>
      <c r="G88" s="27"/>
      <c r="H88" s="40"/>
      <c r="I88" s="40"/>
      <c r="J88" s="11"/>
      <c r="K88" s="11"/>
      <c r="L88" s="11"/>
      <c r="M88" s="14"/>
      <c r="N88" s="11"/>
      <c r="P88" s="9"/>
      <c r="Q88" s="13"/>
      <c r="R88" s="11"/>
      <c r="S88" s="11"/>
      <c r="T88" s="11"/>
      <c r="U88" s="13"/>
      <c r="V88" s="11"/>
      <c r="W88" s="11"/>
      <c r="X88" s="11"/>
      <c r="Y88" s="11"/>
      <c r="Z88" s="11"/>
      <c r="AA88" s="11"/>
      <c r="AB88" s="13"/>
      <c r="AC88" s="11"/>
      <c r="AD88" s="13"/>
      <c r="AE88" s="13"/>
      <c r="AF88" s="14"/>
      <c r="AG88" s="14"/>
      <c r="AH88" s="13"/>
    </row>
    <row r="89" spans="2:34" x14ac:dyDescent="0.2">
      <c r="B89" s="43"/>
      <c r="C89" s="44"/>
      <c r="D89" s="44"/>
      <c r="E89" s="44"/>
      <c r="G89" s="27"/>
      <c r="H89" s="40"/>
      <c r="I89" s="40"/>
      <c r="J89" s="11"/>
      <c r="K89" s="11"/>
      <c r="L89" s="11"/>
      <c r="M89" s="14"/>
      <c r="N89" s="11"/>
      <c r="P89" s="9"/>
      <c r="Q89" s="13"/>
      <c r="R89" s="11"/>
      <c r="S89" s="11"/>
      <c r="T89" s="11"/>
      <c r="U89" s="13"/>
      <c r="V89" s="11"/>
      <c r="W89" s="11"/>
      <c r="X89" s="11"/>
      <c r="Y89" s="11"/>
      <c r="Z89" s="11"/>
      <c r="AA89" s="11"/>
      <c r="AB89" s="13"/>
      <c r="AC89" s="11"/>
      <c r="AD89" s="13"/>
      <c r="AE89" s="13"/>
      <c r="AF89" s="14"/>
      <c r="AG89" s="14"/>
      <c r="AH89" s="13"/>
    </row>
    <row r="90" spans="2:34" x14ac:dyDescent="0.2">
      <c r="B90" s="43"/>
      <c r="C90" s="44"/>
      <c r="D90" s="44"/>
      <c r="E90" s="44"/>
      <c r="G90" s="27"/>
      <c r="H90" s="40"/>
      <c r="I90" s="40"/>
      <c r="J90" s="11"/>
      <c r="K90" s="11"/>
      <c r="L90" s="11"/>
      <c r="M90" s="14"/>
      <c r="N90" s="11"/>
      <c r="P90" s="9"/>
      <c r="Q90" s="13"/>
      <c r="R90" s="11"/>
      <c r="S90" s="11"/>
      <c r="T90" s="11"/>
      <c r="U90" s="13"/>
      <c r="V90" s="11"/>
      <c r="W90" s="11"/>
      <c r="X90" s="11"/>
      <c r="Y90" s="11"/>
      <c r="Z90" s="11"/>
      <c r="AA90" s="11"/>
      <c r="AB90" s="13"/>
      <c r="AC90" s="11"/>
      <c r="AD90" s="13"/>
      <c r="AE90" s="13"/>
      <c r="AF90" s="14"/>
      <c r="AG90" s="14"/>
      <c r="AH90" s="13"/>
    </row>
    <row r="91" spans="2:34" x14ac:dyDescent="0.2">
      <c r="B91" s="43"/>
      <c r="C91" s="44"/>
      <c r="D91" s="44"/>
      <c r="E91" s="44"/>
      <c r="G91" s="27"/>
      <c r="H91" s="40"/>
      <c r="I91" s="40"/>
      <c r="J91" s="11"/>
      <c r="K91" s="11"/>
      <c r="L91" s="11"/>
      <c r="M91" s="14"/>
      <c r="N91" s="11"/>
      <c r="P91" s="9"/>
      <c r="Q91" s="13"/>
      <c r="R91" s="11"/>
      <c r="S91" s="11"/>
      <c r="T91" s="11"/>
      <c r="U91" s="13"/>
      <c r="V91" s="11"/>
      <c r="W91" s="11"/>
      <c r="X91" s="11"/>
      <c r="Y91" s="11"/>
      <c r="Z91" s="11"/>
      <c r="AA91" s="11"/>
      <c r="AB91" s="13"/>
      <c r="AC91" s="11"/>
      <c r="AD91" s="13"/>
      <c r="AE91" s="13"/>
      <c r="AF91" s="14"/>
      <c r="AG91" s="14"/>
      <c r="AH91" s="13"/>
    </row>
    <row r="92" spans="2:34" x14ac:dyDescent="0.2">
      <c r="B92" s="44"/>
      <c r="C92" s="44"/>
      <c r="D92" s="44"/>
      <c r="E92" s="44"/>
      <c r="G92" s="27"/>
      <c r="H92" s="40"/>
      <c r="I92" s="40"/>
      <c r="J92" s="11"/>
      <c r="K92" s="11"/>
      <c r="L92" s="11"/>
      <c r="M92" s="14"/>
      <c r="N92" s="11"/>
      <c r="P92" s="9"/>
      <c r="Q92" s="13"/>
      <c r="R92" s="11"/>
      <c r="S92" s="11"/>
      <c r="T92" s="11"/>
      <c r="U92" s="13"/>
      <c r="V92" s="11"/>
      <c r="W92" s="11"/>
      <c r="X92" s="11"/>
      <c r="Y92" s="11"/>
      <c r="Z92" s="11"/>
      <c r="AA92" s="11"/>
      <c r="AB92" s="13"/>
      <c r="AC92" s="11"/>
      <c r="AD92" s="13"/>
      <c r="AE92" s="13"/>
      <c r="AF92" s="14"/>
      <c r="AG92" s="14"/>
      <c r="AH92" s="13"/>
    </row>
    <row r="93" spans="2:34" x14ac:dyDescent="0.2">
      <c r="B93" s="44"/>
      <c r="C93" s="44"/>
      <c r="D93" s="44"/>
      <c r="E93" s="44"/>
      <c r="G93" s="27"/>
      <c r="H93" s="40"/>
      <c r="I93" s="40"/>
      <c r="J93" s="11"/>
      <c r="K93" s="11"/>
      <c r="L93" s="11"/>
      <c r="M93" s="14"/>
      <c r="N93" s="11"/>
      <c r="P93" s="9"/>
      <c r="Q93" s="13"/>
      <c r="R93" s="11"/>
      <c r="S93" s="11"/>
      <c r="T93" s="11"/>
      <c r="U93" s="13"/>
      <c r="V93" s="11"/>
      <c r="W93" s="11"/>
      <c r="X93" s="11"/>
      <c r="Y93" s="11"/>
      <c r="Z93" s="11"/>
      <c r="AA93" s="11"/>
      <c r="AB93" s="13"/>
      <c r="AC93" s="11"/>
      <c r="AD93" s="13"/>
      <c r="AE93" s="13"/>
      <c r="AF93" s="14"/>
      <c r="AG93" s="14"/>
      <c r="AH93" s="13"/>
    </row>
    <row r="94" spans="2:34" x14ac:dyDescent="0.2">
      <c r="B94" s="44"/>
      <c r="C94" s="44"/>
      <c r="D94" s="44"/>
      <c r="E94" s="44"/>
      <c r="G94" s="27"/>
      <c r="H94" s="40"/>
      <c r="I94" s="40"/>
      <c r="J94" s="11"/>
      <c r="K94" s="11"/>
      <c r="L94" s="11"/>
      <c r="M94" s="14"/>
      <c r="N94" s="11"/>
      <c r="P94" s="9"/>
      <c r="Q94" s="13"/>
      <c r="R94" s="11"/>
      <c r="S94" s="11"/>
      <c r="T94" s="11"/>
      <c r="U94" s="13"/>
      <c r="V94" s="11"/>
      <c r="W94" s="11"/>
      <c r="X94" s="11"/>
      <c r="Y94" s="11"/>
      <c r="Z94" s="11"/>
      <c r="AA94" s="11"/>
      <c r="AB94" s="13"/>
      <c r="AC94" s="11"/>
      <c r="AD94" s="13"/>
      <c r="AE94" s="13"/>
      <c r="AF94" s="14"/>
      <c r="AG94" s="14"/>
      <c r="AH94" s="13"/>
    </row>
    <row r="95" spans="2:34" x14ac:dyDescent="0.2">
      <c r="B95" s="44"/>
      <c r="C95" s="44"/>
      <c r="D95" s="44"/>
      <c r="E95" s="44"/>
      <c r="G95" s="27"/>
      <c r="H95" s="40"/>
      <c r="I95" s="40"/>
      <c r="J95" s="11"/>
      <c r="K95" s="11"/>
      <c r="L95" s="11"/>
      <c r="M95" s="14"/>
      <c r="N95" s="11"/>
      <c r="P95" s="9"/>
      <c r="Q95" s="13"/>
      <c r="R95" s="11"/>
      <c r="S95" s="11"/>
      <c r="T95" s="11"/>
      <c r="U95" s="13"/>
      <c r="V95" s="11"/>
      <c r="W95" s="11"/>
      <c r="X95" s="11"/>
      <c r="Y95" s="11"/>
      <c r="Z95" s="11"/>
      <c r="AA95" s="11"/>
      <c r="AB95" s="13"/>
      <c r="AC95" s="11"/>
      <c r="AD95" s="13"/>
      <c r="AE95" s="13"/>
      <c r="AF95" s="14"/>
      <c r="AG95" s="14"/>
      <c r="AH95" s="13"/>
    </row>
    <row r="96" spans="2:34" x14ac:dyDescent="0.2">
      <c r="B96" s="44"/>
      <c r="C96" s="44"/>
      <c r="D96" s="44"/>
      <c r="E96" s="44"/>
      <c r="G96" s="27"/>
      <c r="H96" s="40"/>
      <c r="I96" s="40"/>
      <c r="J96" s="11"/>
      <c r="K96" s="11"/>
      <c r="L96" s="11"/>
      <c r="M96" s="14"/>
      <c r="N96" s="11"/>
      <c r="P96" s="9"/>
      <c r="Q96" s="13"/>
      <c r="R96" s="11"/>
      <c r="S96" s="11"/>
      <c r="T96" s="11"/>
      <c r="U96" s="13"/>
      <c r="V96" s="11"/>
      <c r="W96" s="11"/>
      <c r="X96" s="11"/>
      <c r="Y96" s="11"/>
      <c r="Z96" s="11"/>
      <c r="AA96" s="11"/>
      <c r="AB96" s="13"/>
      <c r="AC96" s="11"/>
      <c r="AD96" s="13"/>
      <c r="AE96" s="13"/>
      <c r="AF96" s="14"/>
      <c r="AG96" s="14"/>
      <c r="AH96" s="13"/>
    </row>
    <row r="97" spans="2:34" x14ac:dyDescent="0.2">
      <c r="B97" s="44"/>
      <c r="C97" s="44"/>
      <c r="D97" s="44"/>
      <c r="E97" s="44"/>
      <c r="G97" s="27"/>
      <c r="H97" s="40"/>
      <c r="I97" s="40"/>
      <c r="J97" s="11"/>
      <c r="K97" s="11"/>
      <c r="L97" s="11"/>
      <c r="M97" s="14"/>
      <c r="N97" s="11"/>
      <c r="P97" s="9"/>
      <c r="Q97" s="13"/>
      <c r="R97" s="11"/>
      <c r="S97" s="11"/>
      <c r="T97" s="11"/>
      <c r="U97" s="13"/>
      <c r="V97" s="11"/>
      <c r="W97" s="11"/>
      <c r="X97" s="11"/>
      <c r="Y97" s="11"/>
      <c r="Z97" s="11"/>
      <c r="AA97" s="11"/>
      <c r="AB97" s="13"/>
      <c r="AC97" s="11"/>
      <c r="AD97" s="13"/>
      <c r="AE97" s="13"/>
      <c r="AF97" s="14"/>
      <c r="AG97" s="14"/>
      <c r="AH97" s="13"/>
    </row>
    <row r="98" spans="2:34" x14ac:dyDescent="0.2">
      <c r="B98" s="44"/>
      <c r="C98" s="44"/>
      <c r="D98" s="44"/>
      <c r="E98" s="44"/>
      <c r="G98" s="27"/>
      <c r="H98" s="40"/>
      <c r="I98" s="40"/>
      <c r="J98" s="11"/>
      <c r="K98" s="11"/>
      <c r="L98" s="11"/>
      <c r="M98" s="14"/>
      <c r="N98" s="11"/>
      <c r="P98" s="9"/>
      <c r="Q98" s="13"/>
      <c r="R98" s="11"/>
      <c r="S98" s="11"/>
      <c r="T98" s="11"/>
      <c r="U98" s="13"/>
      <c r="V98" s="11"/>
      <c r="W98" s="11"/>
      <c r="X98" s="11"/>
      <c r="Y98" s="11"/>
      <c r="Z98" s="11"/>
      <c r="AA98" s="11"/>
      <c r="AB98" s="13"/>
      <c r="AC98" s="11"/>
      <c r="AD98" s="13"/>
      <c r="AE98" s="13"/>
      <c r="AF98" s="14"/>
      <c r="AG98" s="14"/>
      <c r="AH98" s="13"/>
    </row>
    <row r="99" spans="2:34" x14ac:dyDescent="0.2">
      <c r="B99" s="44"/>
      <c r="C99" s="44"/>
      <c r="D99" s="44"/>
      <c r="E99" s="44"/>
      <c r="G99" s="27"/>
      <c r="H99" s="40"/>
      <c r="I99" s="40"/>
      <c r="J99" s="11"/>
      <c r="K99" s="11"/>
      <c r="L99" s="11"/>
      <c r="M99" s="14"/>
      <c r="N99" s="11"/>
      <c r="P99" s="9"/>
      <c r="Q99" s="13"/>
      <c r="R99" s="11"/>
      <c r="S99" s="11"/>
      <c r="T99" s="11"/>
      <c r="U99" s="13"/>
      <c r="V99" s="11"/>
      <c r="W99" s="11"/>
      <c r="X99" s="11"/>
      <c r="Y99" s="11"/>
      <c r="Z99" s="11"/>
      <c r="AA99" s="11"/>
      <c r="AB99" s="13"/>
      <c r="AC99" s="11"/>
      <c r="AD99" s="13"/>
      <c r="AE99" s="13"/>
      <c r="AF99" s="14"/>
      <c r="AG99" s="14"/>
      <c r="AH99" s="13"/>
    </row>
    <row r="100" spans="2:34" x14ac:dyDescent="0.2">
      <c r="B100" s="44"/>
      <c r="C100" s="44"/>
      <c r="D100" s="44"/>
      <c r="E100" s="44"/>
      <c r="G100" s="27"/>
      <c r="H100" s="40"/>
      <c r="I100" s="40"/>
      <c r="J100" s="11"/>
      <c r="K100" s="11"/>
      <c r="L100" s="11"/>
      <c r="M100" s="14"/>
      <c r="N100" s="11"/>
      <c r="P100" s="9"/>
      <c r="Q100" s="13"/>
      <c r="R100" s="11"/>
      <c r="S100" s="11"/>
      <c r="T100" s="11"/>
      <c r="U100" s="13"/>
      <c r="V100" s="11"/>
      <c r="W100" s="11"/>
      <c r="X100" s="11"/>
      <c r="Y100" s="11"/>
      <c r="Z100" s="11"/>
      <c r="AA100" s="11"/>
      <c r="AB100" s="13"/>
      <c r="AC100" s="11"/>
      <c r="AD100" s="13"/>
      <c r="AE100" s="13"/>
      <c r="AF100" s="14"/>
      <c r="AG100" s="14"/>
      <c r="AH100" s="13"/>
    </row>
    <row r="101" spans="2:34" x14ac:dyDescent="0.2">
      <c r="B101" s="44"/>
      <c r="C101" s="44"/>
      <c r="D101" s="44"/>
      <c r="E101" s="44"/>
      <c r="G101" s="27"/>
      <c r="H101" s="40"/>
      <c r="I101" s="40"/>
      <c r="J101" s="11"/>
      <c r="K101" s="11"/>
      <c r="L101" s="11"/>
      <c r="M101" s="14"/>
      <c r="N101" s="11"/>
      <c r="P101" s="9"/>
      <c r="Q101" s="13"/>
      <c r="R101" s="11"/>
      <c r="S101" s="11"/>
      <c r="T101" s="11"/>
      <c r="U101" s="13"/>
      <c r="V101" s="11"/>
      <c r="W101" s="11"/>
      <c r="X101" s="11"/>
      <c r="Y101" s="11"/>
      <c r="Z101" s="11"/>
      <c r="AA101" s="11"/>
      <c r="AB101" s="13"/>
      <c r="AC101" s="11"/>
      <c r="AD101" s="13"/>
      <c r="AE101" s="13"/>
      <c r="AF101" s="14"/>
      <c r="AG101" s="14"/>
      <c r="AH101" s="13"/>
    </row>
    <row r="102" spans="2:34" x14ac:dyDescent="0.2">
      <c r="B102" s="44"/>
      <c r="C102" s="44"/>
      <c r="D102" s="44"/>
      <c r="E102" s="44"/>
      <c r="G102" s="27"/>
      <c r="H102" s="40"/>
      <c r="I102" s="40"/>
      <c r="J102" s="11"/>
      <c r="K102" s="11"/>
      <c r="L102" s="11"/>
      <c r="M102" s="14"/>
      <c r="N102" s="11"/>
      <c r="P102" s="9"/>
      <c r="Q102" s="13"/>
      <c r="R102" s="11"/>
      <c r="S102" s="11"/>
      <c r="T102" s="11"/>
      <c r="U102" s="13"/>
      <c r="V102" s="11"/>
      <c r="W102" s="11"/>
      <c r="X102" s="11"/>
      <c r="Y102" s="11"/>
      <c r="Z102" s="11"/>
      <c r="AA102" s="11"/>
      <c r="AB102" s="13"/>
      <c r="AC102" s="11"/>
      <c r="AD102" s="13"/>
      <c r="AE102" s="13"/>
      <c r="AF102" s="14"/>
      <c r="AG102" s="14"/>
      <c r="AH102" s="13"/>
    </row>
    <row r="103" spans="2:34" x14ac:dyDescent="0.2">
      <c r="B103" s="44"/>
      <c r="C103" s="44"/>
      <c r="D103" s="44"/>
      <c r="E103" s="44"/>
      <c r="G103" s="27"/>
      <c r="H103" s="40"/>
      <c r="I103" s="40"/>
      <c r="J103" s="11"/>
      <c r="K103" s="11"/>
      <c r="L103" s="11"/>
      <c r="M103" s="14"/>
      <c r="N103" s="11"/>
      <c r="P103" s="9"/>
      <c r="Q103" s="13"/>
      <c r="R103" s="11"/>
      <c r="S103" s="11"/>
      <c r="T103" s="11"/>
      <c r="U103" s="13"/>
      <c r="V103" s="11"/>
      <c r="W103" s="11"/>
      <c r="X103" s="11"/>
      <c r="Y103" s="11"/>
      <c r="Z103" s="11"/>
      <c r="AA103" s="11"/>
      <c r="AB103" s="13"/>
      <c r="AC103" s="11"/>
      <c r="AD103" s="13"/>
      <c r="AE103" s="13"/>
      <c r="AF103" s="14"/>
      <c r="AG103" s="14"/>
      <c r="AH103" s="13"/>
    </row>
    <row r="104" spans="2:34" x14ac:dyDescent="0.2">
      <c r="B104" s="44"/>
      <c r="C104" s="44"/>
      <c r="D104" s="44"/>
      <c r="E104" s="44"/>
      <c r="G104" s="27"/>
      <c r="H104" s="40"/>
      <c r="I104" s="40"/>
      <c r="J104" s="11"/>
      <c r="K104" s="11"/>
      <c r="L104" s="11"/>
      <c r="M104" s="14"/>
      <c r="N104" s="11"/>
      <c r="P104" s="9"/>
      <c r="Q104" s="13"/>
      <c r="R104" s="11"/>
      <c r="S104" s="11"/>
      <c r="T104" s="11"/>
      <c r="U104" s="13"/>
      <c r="V104" s="11"/>
      <c r="W104" s="11"/>
      <c r="X104" s="11"/>
      <c r="Y104" s="11"/>
      <c r="Z104" s="11"/>
      <c r="AA104" s="11"/>
      <c r="AB104" s="13"/>
      <c r="AC104" s="11"/>
      <c r="AD104" s="13"/>
      <c r="AE104" s="13"/>
      <c r="AF104" s="14"/>
      <c r="AG104" s="14"/>
      <c r="AH104" s="13"/>
    </row>
    <row r="105" spans="2:34" x14ac:dyDescent="0.2">
      <c r="B105" s="44"/>
      <c r="C105" s="44"/>
      <c r="D105" s="44"/>
      <c r="E105" s="44"/>
      <c r="G105" s="27"/>
      <c r="H105" s="40"/>
      <c r="I105" s="40"/>
      <c r="J105" s="11"/>
      <c r="K105" s="11"/>
      <c r="L105" s="11"/>
      <c r="M105" s="14"/>
      <c r="N105" s="11"/>
      <c r="P105" s="9"/>
      <c r="Q105" s="13"/>
      <c r="R105" s="11"/>
      <c r="S105" s="11"/>
      <c r="T105" s="11"/>
      <c r="U105" s="13"/>
      <c r="V105" s="11"/>
      <c r="W105" s="11"/>
      <c r="X105" s="11"/>
      <c r="Y105" s="11"/>
      <c r="Z105" s="11"/>
      <c r="AA105" s="11"/>
      <c r="AB105" s="13"/>
      <c r="AC105" s="11"/>
      <c r="AD105" s="13"/>
      <c r="AE105" s="13"/>
      <c r="AF105" s="14"/>
      <c r="AG105" s="14"/>
      <c r="AH105" s="13"/>
    </row>
    <row r="106" spans="2:34" x14ac:dyDescent="0.2">
      <c r="B106" s="44"/>
      <c r="C106" s="44"/>
      <c r="D106" s="44"/>
      <c r="E106" s="44"/>
      <c r="G106" s="27"/>
      <c r="H106" s="40"/>
      <c r="I106" s="40"/>
      <c r="J106" s="11"/>
      <c r="K106" s="11"/>
      <c r="L106" s="11"/>
      <c r="M106" s="14"/>
      <c r="N106" s="11"/>
      <c r="P106" s="9"/>
      <c r="Q106" s="13"/>
      <c r="R106" s="11"/>
      <c r="S106" s="11"/>
      <c r="T106" s="11"/>
      <c r="U106" s="13"/>
      <c r="V106" s="11"/>
      <c r="W106" s="11"/>
      <c r="X106" s="11"/>
      <c r="Y106" s="11"/>
      <c r="Z106" s="11"/>
      <c r="AA106" s="11"/>
      <c r="AB106" s="13"/>
      <c r="AC106" s="11"/>
      <c r="AD106" s="13"/>
      <c r="AE106" s="13"/>
      <c r="AF106" s="14"/>
      <c r="AG106" s="14"/>
      <c r="AH106" s="13"/>
    </row>
    <row r="107" spans="2:34" x14ac:dyDescent="0.2">
      <c r="B107" s="44"/>
      <c r="C107" s="44"/>
      <c r="D107" s="44"/>
      <c r="E107" s="44"/>
      <c r="G107" s="27"/>
      <c r="H107" s="40"/>
      <c r="I107" s="40"/>
      <c r="J107" s="11"/>
      <c r="K107" s="11"/>
      <c r="L107" s="11"/>
      <c r="M107" s="14"/>
      <c r="N107" s="11"/>
      <c r="P107" s="9"/>
      <c r="Q107" s="13"/>
      <c r="R107" s="11"/>
      <c r="S107" s="11"/>
      <c r="T107" s="11"/>
      <c r="U107" s="13"/>
      <c r="V107" s="11"/>
      <c r="W107" s="11"/>
      <c r="X107" s="11"/>
      <c r="Y107" s="11"/>
      <c r="Z107" s="11"/>
      <c r="AA107" s="11"/>
      <c r="AB107" s="13"/>
      <c r="AC107" s="11"/>
      <c r="AD107" s="13"/>
      <c r="AE107" s="13"/>
      <c r="AF107" s="14"/>
      <c r="AG107" s="14"/>
      <c r="AH107" s="13"/>
    </row>
    <row r="108" spans="2:34" x14ac:dyDescent="0.2">
      <c r="B108" s="44"/>
      <c r="C108" s="44"/>
      <c r="D108" s="44"/>
      <c r="E108" s="44"/>
      <c r="G108" s="27"/>
      <c r="H108" s="40"/>
      <c r="I108" s="40"/>
      <c r="J108" s="11"/>
      <c r="K108" s="11"/>
      <c r="L108" s="11"/>
      <c r="M108" s="14"/>
      <c r="N108" s="11"/>
      <c r="P108" s="9"/>
      <c r="Q108" s="13"/>
      <c r="R108" s="11"/>
      <c r="S108" s="11"/>
      <c r="T108" s="11"/>
      <c r="U108" s="13"/>
      <c r="V108" s="11"/>
      <c r="W108" s="11"/>
      <c r="X108" s="11"/>
      <c r="Y108" s="11"/>
      <c r="Z108" s="11"/>
      <c r="AA108" s="11"/>
      <c r="AB108" s="13"/>
      <c r="AC108" s="11"/>
      <c r="AD108" s="13"/>
      <c r="AE108" s="13"/>
      <c r="AF108" s="14"/>
      <c r="AG108" s="14"/>
      <c r="AH108" s="13"/>
    </row>
    <row r="109" spans="2:34" x14ac:dyDescent="0.2">
      <c r="B109" s="44"/>
      <c r="C109" s="44"/>
      <c r="D109" s="44"/>
      <c r="E109" s="44"/>
      <c r="G109" s="27"/>
      <c r="H109" s="40"/>
      <c r="I109" s="40"/>
      <c r="J109" s="11"/>
      <c r="K109" s="11"/>
      <c r="L109" s="11"/>
      <c r="M109" s="14"/>
      <c r="N109" s="11"/>
      <c r="P109" s="9"/>
      <c r="Q109" s="13"/>
      <c r="R109" s="11"/>
      <c r="S109" s="11"/>
      <c r="T109" s="11"/>
      <c r="U109" s="13"/>
      <c r="V109" s="11"/>
      <c r="W109" s="11"/>
      <c r="X109" s="11"/>
      <c r="Y109" s="11"/>
      <c r="Z109" s="11"/>
      <c r="AA109" s="11"/>
      <c r="AB109" s="13"/>
      <c r="AC109" s="11"/>
      <c r="AD109" s="13"/>
      <c r="AE109" s="13"/>
      <c r="AF109" s="14"/>
      <c r="AG109" s="14"/>
      <c r="AH109" s="13"/>
    </row>
    <row r="110" spans="2:34" x14ac:dyDescent="0.2">
      <c r="B110" s="44"/>
      <c r="C110" s="44"/>
      <c r="D110" s="44"/>
      <c r="E110" s="44"/>
      <c r="G110" s="27"/>
      <c r="H110" s="40"/>
      <c r="I110" s="40"/>
      <c r="J110" s="11"/>
      <c r="K110" s="11"/>
      <c r="L110" s="11"/>
      <c r="M110" s="14"/>
      <c r="N110" s="11"/>
      <c r="P110" s="9"/>
      <c r="Q110" s="13"/>
      <c r="R110" s="11"/>
      <c r="S110" s="11"/>
      <c r="T110" s="11"/>
      <c r="U110" s="13"/>
      <c r="V110" s="11"/>
      <c r="W110" s="11"/>
      <c r="X110" s="11"/>
      <c r="Y110" s="11"/>
      <c r="Z110" s="11"/>
      <c r="AA110" s="11"/>
      <c r="AB110" s="13"/>
      <c r="AC110" s="11"/>
      <c r="AD110" s="13"/>
      <c r="AE110" s="13"/>
      <c r="AF110" s="14"/>
      <c r="AG110" s="14"/>
      <c r="AH110" s="13"/>
    </row>
    <row r="111" spans="2:34" x14ac:dyDescent="0.2">
      <c r="B111" s="44"/>
      <c r="C111" s="44"/>
      <c r="D111" s="44"/>
      <c r="E111" s="44"/>
      <c r="G111" s="27"/>
      <c r="H111" s="40"/>
      <c r="I111" s="40"/>
      <c r="J111" s="11"/>
      <c r="K111" s="11"/>
      <c r="L111" s="11"/>
      <c r="M111" s="14"/>
      <c r="N111" s="11"/>
      <c r="P111" s="9"/>
      <c r="Q111" s="13"/>
      <c r="R111" s="11"/>
      <c r="S111" s="11"/>
      <c r="T111" s="11"/>
      <c r="U111" s="13"/>
      <c r="V111" s="11"/>
      <c r="W111" s="11"/>
      <c r="X111" s="11"/>
      <c r="Y111" s="11"/>
      <c r="Z111" s="11"/>
      <c r="AA111" s="11"/>
      <c r="AB111" s="13"/>
      <c r="AC111" s="11"/>
      <c r="AD111" s="13"/>
      <c r="AE111" s="13"/>
      <c r="AF111" s="14"/>
      <c r="AG111" s="14"/>
      <c r="AH111" s="13"/>
    </row>
    <row r="112" spans="2:34" x14ac:dyDescent="0.2">
      <c r="B112" s="44"/>
      <c r="C112" s="44"/>
      <c r="D112" s="44"/>
      <c r="E112" s="44"/>
      <c r="G112" s="27"/>
      <c r="H112" s="40"/>
      <c r="I112" s="40"/>
      <c r="J112" s="11"/>
      <c r="K112" s="11"/>
      <c r="L112" s="11"/>
      <c r="M112" s="14"/>
      <c r="N112" s="11"/>
      <c r="P112" s="9"/>
      <c r="Q112" s="13"/>
      <c r="R112" s="11"/>
      <c r="S112" s="11"/>
      <c r="T112" s="11"/>
      <c r="U112" s="13"/>
      <c r="V112" s="11"/>
      <c r="W112" s="11"/>
      <c r="X112" s="11"/>
      <c r="Y112" s="11"/>
      <c r="Z112" s="11"/>
      <c r="AA112" s="11"/>
      <c r="AB112" s="13"/>
      <c r="AC112" s="11"/>
      <c r="AD112" s="13"/>
      <c r="AE112" s="13"/>
      <c r="AF112" s="14"/>
      <c r="AG112" s="14"/>
      <c r="AH112" s="13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d0ad88-806f-4aa4-aa49-bb949a4c4346" xsi:nil="true"/>
    <lcf76f155ced4ddcb4097134ff3c332f xmlns="f1508882-d344-4087-a29c-95637e59fc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1A44E3187C4F92C01A494ED2920A" ma:contentTypeVersion="16" ma:contentTypeDescription="Create a new document." ma:contentTypeScope="" ma:versionID="9f25ba19dcd5654a2906687144605265">
  <xsd:schema xmlns:xsd="http://www.w3.org/2001/XMLSchema" xmlns:xs="http://www.w3.org/2001/XMLSchema" xmlns:p="http://schemas.microsoft.com/office/2006/metadata/properties" xmlns:ns2="f1508882-d344-4087-a29c-95637e59fc88" xmlns:ns3="5dd0ad88-806f-4aa4-aa49-bb949a4c4346" targetNamespace="http://schemas.microsoft.com/office/2006/metadata/properties" ma:root="true" ma:fieldsID="674b4537eacd2e0d43477749b1ab0b60" ns2:_="" ns3:_="">
    <xsd:import namespace="f1508882-d344-4087-a29c-95637e59fc88"/>
    <xsd:import namespace="5dd0ad88-806f-4aa4-aa49-bb949a4c43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08882-d344-4087-a29c-95637e59fc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647b2e7-2e7c-41df-8ddc-ce6d6a369a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d0ad88-806f-4aa4-aa49-bb949a4c434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74e7ed1-d2d4-4555-8e66-f70114a49912}" ma:internalName="TaxCatchAll" ma:showField="CatchAllData" ma:web="5dd0ad88-806f-4aa4-aa49-bb949a4c4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7DE1C2-6039-4D8F-9B50-39CD2344CA37}">
  <ds:schemaRefs>
    <ds:schemaRef ds:uri="http://schemas.microsoft.com/office/2006/metadata/properties"/>
    <ds:schemaRef ds:uri="http://schemas.microsoft.com/office/infopath/2007/PartnerControls"/>
    <ds:schemaRef ds:uri="5dd0ad88-806f-4aa4-aa49-bb949a4c4346"/>
    <ds:schemaRef ds:uri="f1508882-d344-4087-a29c-95637e59fc88"/>
  </ds:schemaRefs>
</ds:datastoreItem>
</file>

<file path=customXml/itemProps2.xml><?xml version="1.0" encoding="utf-8"?>
<ds:datastoreItem xmlns:ds="http://schemas.openxmlformats.org/officeDocument/2006/customXml" ds:itemID="{9D1C37E0-CAD3-4093-AAF1-D44F42ADD2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1228CC-E678-44E1-BDFA-1B63A2750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508882-d344-4087-a29c-95637e59fc88"/>
    <ds:schemaRef ds:uri="5dd0ad88-806f-4aa4-aa49-bb949a4c43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Chart 2</vt:lpstr>
      <vt:lpstr>Chart 1</vt:lpstr>
      <vt:lpstr>Report Table</vt:lpstr>
      <vt:lpstr>Data Entry</vt:lpstr>
      <vt:lpstr>'Chart 1'!Print_Area</vt:lpstr>
      <vt:lpstr>'Chart 2'!Print_Area</vt:lpstr>
      <vt:lpstr>'Report Table'!Print_Area</vt:lpstr>
      <vt:lpstr>'Report Table'!Print_Titles</vt:lpstr>
    </vt:vector>
  </TitlesOfParts>
  <Manager/>
  <Company>ConeTec,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Ethan Cargill</dc:creator>
  <cp:keywords/>
  <dc:description/>
  <cp:lastModifiedBy>William M Porter, P.E.</cp:lastModifiedBy>
  <cp:revision/>
  <cp:lastPrinted>2023-03-30T18:21:51Z</cp:lastPrinted>
  <dcterms:created xsi:type="dcterms:W3CDTF">2003-07-24T16:32:36Z</dcterms:created>
  <dcterms:modified xsi:type="dcterms:W3CDTF">2023-03-30T18:21:59Z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0x010100285F1A44E3187C4F92C01A494ED2920A</vt:lpwstr>
  </property>
  <property fmtid="{D5CDD505-2E9C-101B-9397-08002B2CF9AE}" pid="3" name="Order">
    <vt:r8>100</vt:r8>
  </property>
</Properties>
</file>